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id\PROINK s.r.o\PROINK - akce\PETRVALD OSTRAVSKA\DPS ÚSEK 4\TEXTY\"/>
    </mc:Choice>
  </mc:AlternateContent>
  <bookViews>
    <workbookView xWindow="0" yWindow="0" windowWidth="28800" windowHeight="12435"/>
  </bookViews>
  <sheets>
    <sheet name="Rekapitulace stavby" sheetId="1" r:id="rId1"/>
    <sheet name="PROINK4 - Oprava chodníku..." sheetId="2" r:id="rId2"/>
    <sheet name="SO 02 - Veřejné osvětlení" sheetId="3" state="hidden" r:id="rId3"/>
    <sheet name="VON - Vedlejší a ostatní ..." sheetId="4" r:id="rId4"/>
    <sheet name="Pokyny pro vyplnění" sheetId="5" r:id="rId5"/>
  </sheets>
  <definedNames>
    <definedName name="_xlnm._FilterDatabase" localSheetId="1" hidden="1">'PROINK4 - Oprava chodníku...'!$C$78:$K$234</definedName>
    <definedName name="_xlnm._FilterDatabase" localSheetId="2" hidden="1">'SO 02 - Veřejné osvětlení'!$C$80:$K$84</definedName>
    <definedName name="_xlnm._FilterDatabase" localSheetId="3" hidden="1">'VON - Vedlejší a ostatní ...'!$C$78:$K$87</definedName>
    <definedName name="_xlnm.Print_Titles" localSheetId="1">'PROINK4 - Oprava chodníku...'!$78:$78</definedName>
    <definedName name="_xlnm.Print_Titles" localSheetId="0">'Rekapitulace stavby'!$52:$52</definedName>
    <definedName name="_xlnm.Print_Titles" localSheetId="2">'SO 02 - Veřejné osvětlení'!$80:$80</definedName>
    <definedName name="_xlnm.Print_Titles" localSheetId="3">'VON - Vedlejší a ostatní ...'!$78:$78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1">'PROINK4 - Oprava chodníku...'!$C$4:$J$37,'PROINK4 - Oprava chodníku...'!$C$43:$J$62,'PROINK4 - Oprava chodníku...'!$C$68:$K$234</definedName>
    <definedName name="_xlnm.Print_Area" localSheetId="0">'Rekapitulace stavby'!$D$4:$AO$36,'Rekapitulace stavby'!$C$42:$AQ$58</definedName>
    <definedName name="_xlnm.Print_Area" localSheetId="2">'SO 02 - Veřejné osvětlení'!$C$4:$J$39,'SO 02 - Veřejné osvětlení'!$C$45:$J$62,'SO 02 - Veřejné osvětlení'!$C$68:$K$84</definedName>
    <definedName name="_xlnm.Print_Area" localSheetId="3">'VON - Vedlejší a ostatní ...'!$C$4:$J$39,'VON - Vedlejší a ostatní ...'!$C$45:$J$60,'VON - Vedlejší a ostatní ...'!$C$66:$K$87</definedName>
  </definedNames>
  <calcPr calcId="152511"/>
</workbook>
</file>

<file path=xl/calcChain.xml><?xml version="1.0" encoding="utf-8"?>
<calcChain xmlns="http://schemas.openxmlformats.org/spreadsheetml/2006/main">
  <c r="AN56" i="1" l="1"/>
  <c r="J37" i="4" l="1"/>
  <c r="J36" i="4"/>
  <c r="AY57" i="1" s="1"/>
  <c r="J35" i="4"/>
  <c r="AX57" i="1" s="1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BI80" i="4"/>
  <c r="BH80" i="4"/>
  <c r="BG80" i="4"/>
  <c r="BF80" i="4"/>
  <c r="T80" i="4"/>
  <c r="R80" i="4"/>
  <c r="P80" i="4"/>
  <c r="J76" i="4"/>
  <c r="F75" i="4"/>
  <c r="F73" i="4"/>
  <c r="E71" i="4"/>
  <c r="J55" i="4"/>
  <c r="F54" i="4"/>
  <c r="F52" i="4"/>
  <c r="E50" i="4"/>
  <c r="J21" i="4"/>
  <c r="E21" i="4"/>
  <c r="J75" i="4" s="1"/>
  <c r="J20" i="4"/>
  <c r="J18" i="4"/>
  <c r="E18" i="4"/>
  <c r="F76" i="4" s="1"/>
  <c r="J17" i="4"/>
  <c r="J12" i="4"/>
  <c r="J52" i="4"/>
  <c r="E7" i="4"/>
  <c r="E48" i="4"/>
  <c r="J37" i="3"/>
  <c r="J36" i="3"/>
  <c r="AY56" i="1" s="1"/>
  <c r="J35" i="3"/>
  <c r="AX56" i="1" s="1"/>
  <c r="BI84" i="3"/>
  <c r="F37" i="3" s="1"/>
  <c r="BD56" i="1" s="1"/>
  <c r="BH84" i="3"/>
  <c r="BG84" i="3"/>
  <c r="BF84" i="3"/>
  <c r="T84" i="3"/>
  <c r="T83" i="3" s="1"/>
  <c r="T82" i="3" s="1"/>
  <c r="T81" i="3" s="1"/>
  <c r="R84" i="3"/>
  <c r="R83" i="3" s="1"/>
  <c r="R82" i="3" s="1"/>
  <c r="R81" i="3" s="1"/>
  <c r="P84" i="3"/>
  <c r="P83" i="3" s="1"/>
  <c r="P82" i="3" s="1"/>
  <c r="P81" i="3" s="1"/>
  <c r="AU56" i="1" s="1"/>
  <c r="J78" i="3"/>
  <c r="F77" i="3"/>
  <c r="F75" i="3"/>
  <c r="E73" i="3"/>
  <c r="J55" i="3"/>
  <c r="F54" i="3"/>
  <c r="F52" i="3"/>
  <c r="E50" i="3"/>
  <c r="J21" i="3"/>
  <c r="E21" i="3"/>
  <c r="J54" i="3" s="1"/>
  <c r="J20" i="3"/>
  <c r="J18" i="3"/>
  <c r="E18" i="3"/>
  <c r="F78" i="3" s="1"/>
  <c r="J17" i="3"/>
  <c r="J12" i="3"/>
  <c r="J52" i="3"/>
  <c r="E7" i="3"/>
  <c r="E71" i="3"/>
  <c r="J35" i="2"/>
  <c r="J34" i="2"/>
  <c r="AY55" i="1" s="1"/>
  <c r="J33" i="2"/>
  <c r="AX55" i="1" s="1"/>
  <c r="BI233" i="2"/>
  <c r="BH233" i="2"/>
  <c r="BG233" i="2"/>
  <c r="BF233" i="2"/>
  <c r="T233" i="2"/>
  <c r="T232" i="2" s="1"/>
  <c r="R233" i="2"/>
  <c r="R232" i="2" s="1"/>
  <c r="P233" i="2"/>
  <c r="P232" i="2" s="1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T182" i="2" s="1"/>
  <c r="R183" i="2"/>
  <c r="R182" i="2" s="1"/>
  <c r="P183" i="2"/>
  <c r="P182" i="2" s="1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BI88" i="2"/>
  <c r="BH88" i="2"/>
  <c r="BG88" i="2"/>
  <c r="BF88" i="2"/>
  <c r="T88" i="2"/>
  <c r="R88" i="2"/>
  <c r="P88" i="2"/>
  <c r="BI83" i="2"/>
  <c r="BH83" i="2"/>
  <c r="BG83" i="2"/>
  <c r="BF83" i="2"/>
  <c r="T83" i="2"/>
  <c r="R83" i="2"/>
  <c r="P83" i="2"/>
  <c r="BI81" i="2"/>
  <c r="BH81" i="2"/>
  <c r="BG81" i="2"/>
  <c r="BF81" i="2"/>
  <c r="T81" i="2"/>
  <c r="R81" i="2"/>
  <c r="P81" i="2"/>
  <c r="J76" i="2"/>
  <c r="F75" i="2"/>
  <c r="F73" i="2"/>
  <c r="E71" i="2"/>
  <c r="J51" i="2"/>
  <c r="F50" i="2"/>
  <c r="F48" i="2"/>
  <c r="E46" i="2"/>
  <c r="J19" i="2"/>
  <c r="E19" i="2"/>
  <c r="J50" i="2" s="1"/>
  <c r="J18" i="2"/>
  <c r="J16" i="2"/>
  <c r="E16" i="2"/>
  <c r="F76" i="2" s="1"/>
  <c r="J15" i="2"/>
  <c r="J10" i="2"/>
  <c r="J48" i="2"/>
  <c r="L50" i="1"/>
  <c r="AM50" i="1"/>
  <c r="AM49" i="1"/>
  <c r="L49" i="1"/>
  <c r="AM47" i="1"/>
  <c r="L47" i="1"/>
  <c r="L45" i="1"/>
  <c r="L44" i="1"/>
  <c r="J164" i="2"/>
  <c r="BK115" i="2"/>
  <c r="J189" i="2"/>
  <c r="BK229" i="2"/>
  <c r="BK128" i="2"/>
  <c r="J183" i="2"/>
  <c r="J83" i="4"/>
  <c r="J201" i="2"/>
  <c r="BK132" i="2"/>
  <c r="BK183" i="2"/>
  <c r="J134" i="2"/>
  <c r="BK134" i="2"/>
  <c r="BK228" i="2"/>
  <c r="BK189" i="2"/>
  <c r="BK88" i="2"/>
  <c r="BK194" i="2"/>
  <c r="BK120" i="2"/>
  <c r="BK176" i="2"/>
  <c r="BK178" i="2"/>
  <c r="J88" i="2"/>
  <c r="J217" i="2"/>
  <c r="J159" i="2"/>
  <c r="J82" i="4"/>
  <c r="J224" i="2"/>
  <c r="J122" i="2"/>
  <c r="BK180" i="2"/>
  <c r="J226" i="2"/>
  <c r="J132" i="2"/>
  <c r="J180" i="2"/>
  <c r="J93" i="2"/>
  <c r="BK80" i="4"/>
  <c r="J81" i="4"/>
  <c r="J141" i="2"/>
  <c r="J128" i="2"/>
  <c r="J149" i="2"/>
  <c r="BK195" i="2"/>
  <c r="J84" i="3"/>
  <c r="BK81" i="4"/>
  <c r="BK154" i="2"/>
  <c r="J229" i="2"/>
  <c r="J222" i="2"/>
  <c r="J81" i="2"/>
  <c r="BK212" i="2"/>
  <c r="J154" i="2"/>
  <c r="BK82" i="4"/>
  <c r="J143" i="2"/>
  <c r="BK137" i="2"/>
  <c r="J212" i="2"/>
  <c r="J233" i="2"/>
  <c r="J205" i="2"/>
  <c r="J98" i="2"/>
  <c r="BK85" i="4"/>
  <c r="J80" i="4"/>
  <c r="J103" i="2"/>
  <c r="J165" i="2"/>
  <c r="BK206" i="2"/>
  <c r="BK98" i="2"/>
  <c r="J166" i="2"/>
  <c r="J178" i="2"/>
  <c r="J228" i="2"/>
  <c r="J113" i="2"/>
  <c r="J195" i="2"/>
  <c r="J211" i="2"/>
  <c r="BK141" i="2"/>
  <c r="BK83" i="4"/>
  <c r="J176" i="2"/>
  <c r="J172" i="2"/>
  <c r="BK103" i="2"/>
  <c r="BK164" i="2"/>
  <c r="BK233" i="2"/>
  <c r="BK201" i="2"/>
  <c r="F34" i="3"/>
  <c r="BA56" i="1" s="1"/>
  <c r="BK81" i="2"/>
  <c r="J115" i="2"/>
  <c r="BK159" i="2"/>
  <c r="BK226" i="2"/>
  <c r="J174" i="2"/>
  <c r="F35" i="3"/>
  <c r="BB56" i="1"/>
  <c r="BK167" i="2"/>
  <c r="BK196" i="2"/>
  <c r="J108" i="2"/>
  <c r="BK172" i="2"/>
  <c r="AS54" i="1"/>
  <c r="J87" i="4"/>
  <c r="BK211" i="2"/>
  <c r="J83" i="2"/>
  <c r="BK174" i="2"/>
  <c r="BK217" i="2"/>
  <c r="BK224" i="2"/>
  <c r="BK165" i="2"/>
  <c r="F36" i="3"/>
  <c r="BC56" i="1" s="1"/>
  <c r="BK93" i="2"/>
  <c r="J120" i="2"/>
  <c r="BK205" i="2"/>
  <c r="BK108" i="2"/>
  <c r="BK222" i="2"/>
  <c r="J167" i="2"/>
  <c r="BK84" i="4"/>
  <c r="BK166" i="2"/>
  <c r="J206" i="2"/>
  <c r="BK83" i="2"/>
  <c r="BK113" i="2"/>
  <c r="J230" i="2"/>
  <c r="J194" i="2"/>
  <c r="BK84" i="3"/>
  <c r="BK87" i="4"/>
  <c r="BK149" i="2"/>
  <c r="BK230" i="2"/>
  <c r="BK122" i="2"/>
  <c r="J137" i="2"/>
  <c r="J196" i="2"/>
  <c r="BK143" i="2"/>
  <c r="J85" i="4"/>
  <c r="J84" i="4"/>
  <c r="R80" i="2" l="1"/>
  <c r="P136" i="2"/>
  <c r="R148" i="2"/>
  <c r="R188" i="2"/>
  <c r="BK79" i="4"/>
  <c r="J79" i="4"/>
  <c r="P80" i="2"/>
  <c r="T136" i="2"/>
  <c r="T148" i="2"/>
  <c r="BK188" i="2"/>
  <c r="J188" i="2"/>
  <c r="J60" i="2"/>
  <c r="P79" i="4"/>
  <c r="AU57" i="1"/>
  <c r="BK80" i="2"/>
  <c r="J80" i="2"/>
  <c r="J56" i="2" s="1"/>
  <c r="BK136" i="2"/>
  <c r="J136" i="2"/>
  <c r="J57" i="2"/>
  <c r="BK148" i="2"/>
  <c r="J148" i="2"/>
  <c r="J58" i="2"/>
  <c r="P188" i="2"/>
  <c r="R79" i="4"/>
  <c r="T80" i="2"/>
  <c r="R136" i="2"/>
  <c r="P148" i="2"/>
  <c r="T188" i="2"/>
  <c r="T79" i="4"/>
  <c r="BK232" i="2"/>
  <c r="J232" i="2"/>
  <c r="J61" i="2" s="1"/>
  <c r="BK182" i="2"/>
  <c r="J182" i="2"/>
  <c r="J59" i="2"/>
  <c r="BK83" i="3"/>
  <c r="J83" i="3"/>
  <c r="J61" i="3"/>
  <c r="F55" i="4"/>
  <c r="BE83" i="4"/>
  <c r="BE87" i="4"/>
  <c r="J54" i="4"/>
  <c r="E69" i="4"/>
  <c r="J73" i="4"/>
  <c r="BE82" i="4"/>
  <c r="BE85" i="4"/>
  <c r="BE80" i="4"/>
  <c r="BE84" i="4"/>
  <c r="BE81" i="4"/>
  <c r="BK79" i="2"/>
  <c r="J79" i="2"/>
  <c r="J28" i="2" s="1"/>
  <c r="E48" i="3"/>
  <c r="J75" i="3"/>
  <c r="J77" i="3"/>
  <c r="F55" i="3"/>
  <c r="BE84" i="3"/>
  <c r="J75" i="2"/>
  <c r="BE81" i="2"/>
  <c r="BE98" i="2"/>
  <c r="BE103" i="2"/>
  <c r="BE128" i="2"/>
  <c r="BE137" i="2"/>
  <c r="BE167" i="2"/>
  <c r="BE178" i="2"/>
  <c r="BE205" i="2"/>
  <c r="BE233" i="2"/>
  <c r="F51" i="2"/>
  <c r="J73" i="2"/>
  <c r="BE83" i="2"/>
  <c r="BE88" i="2"/>
  <c r="BE115" i="2"/>
  <c r="BE120" i="2"/>
  <c r="BE154" i="2"/>
  <c r="BE165" i="2"/>
  <c r="BE174" i="2"/>
  <c r="BE176" i="2"/>
  <c r="BE183" i="2"/>
  <c r="BE222" i="2"/>
  <c r="BE230" i="2"/>
  <c r="BE93" i="2"/>
  <c r="BE132" i="2"/>
  <c r="BE141" i="2"/>
  <c r="BE143" i="2"/>
  <c r="BE149" i="2"/>
  <c r="BE159" i="2"/>
  <c r="BE166" i="2"/>
  <c r="BE194" i="2"/>
  <c r="BE206" i="2"/>
  <c r="BE211" i="2"/>
  <c r="BE224" i="2"/>
  <c r="BE108" i="2"/>
  <c r="BE113" i="2"/>
  <c r="BE122" i="2"/>
  <c r="BE134" i="2"/>
  <c r="BE164" i="2"/>
  <c r="BE172" i="2"/>
  <c r="BE180" i="2"/>
  <c r="BE189" i="2"/>
  <c r="BE195" i="2"/>
  <c r="BE196" i="2"/>
  <c r="BE201" i="2"/>
  <c r="BE212" i="2"/>
  <c r="BE217" i="2"/>
  <c r="BE226" i="2"/>
  <c r="BE228" i="2"/>
  <c r="BE229" i="2"/>
  <c r="F34" i="2"/>
  <c r="BC55" i="1" s="1"/>
  <c r="BC54" i="1" s="1"/>
  <c r="W32" i="1" s="1"/>
  <c r="J32" i="2"/>
  <c r="AW55" i="1"/>
  <c r="F33" i="2"/>
  <c r="BB55" i="1" s="1"/>
  <c r="BB54" i="1" s="1"/>
  <c r="W31" i="1" s="1"/>
  <c r="J33" i="3"/>
  <c r="AV56" i="1"/>
  <c r="J34" i="3"/>
  <c r="AW56" i="1" s="1"/>
  <c r="F35" i="4"/>
  <c r="BB57" i="1"/>
  <c r="F35" i="2"/>
  <c r="BD55" i="1"/>
  <c r="BD54" i="1" s="1"/>
  <c r="W33" i="1" s="1"/>
  <c r="F37" i="4"/>
  <c r="BD57" i="1" s="1"/>
  <c r="F34" i="4"/>
  <c r="BA57" i="1" s="1"/>
  <c r="J30" i="4"/>
  <c r="J34" i="4"/>
  <c r="AW57" i="1" s="1"/>
  <c r="F36" i="4"/>
  <c r="BC57" i="1"/>
  <c r="F32" i="2"/>
  <c r="BA55" i="1"/>
  <c r="P79" i="2" l="1"/>
  <c r="AU55" i="1"/>
  <c r="T79" i="2"/>
  <c r="R79" i="2"/>
  <c r="AG57" i="1"/>
  <c r="BK82" i="3"/>
  <c r="J82" i="3"/>
  <c r="J60" i="3"/>
  <c r="J59" i="4"/>
  <c r="AG55" i="1"/>
  <c r="J55" i="2"/>
  <c r="BA54" i="1"/>
  <c r="W30" i="1" s="1"/>
  <c r="AU54" i="1"/>
  <c r="AY54" i="1"/>
  <c r="F31" i="2"/>
  <c r="AZ55" i="1" s="1"/>
  <c r="J33" i="4"/>
  <c r="AV57" i="1"/>
  <c r="AT57" i="1"/>
  <c r="AN57" i="1" s="1"/>
  <c r="F33" i="3"/>
  <c r="AZ56" i="1"/>
  <c r="AX54" i="1"/>
  <c r="AT56" i="1"/>
  <c r="F33" i="4"/>
  <c r="AZ57" i="1"/>
  <c r="J31" i="2"/>
  <c r="AV55" i="1" s="1"/>
  <c r="AT55" i="1" s="1"/>
  <c r="AN55" i="1" s="1"/>
  <c r="BK81" i="3" l="1"/>
  <c r="J81" i="3"/>
  <c r="J39" i="4"/>
  <c r="J37" i="2"/>
  <c r="AW54" i="1"/>
  <c r="AK30" i="1"/>
  <c r="J30" i="3"/>
  <c r="AG54" i="1"/>
  <c r="AZ54" i="1"/>
  <c r="AV54" i="1"/>
  <c r="W29" i="1" l="1"/>
  <c r="AK29" i="1" s="1"/>
  <c r="AN54" i="1"/>
  <c r="AK26" i="1"/>
  <c r="AK35" i="1" s="1"/>
  <c r="J59" i="3"/>
  <c r="J39" i="3"/>
  <c r="AT54" i="1"/>
</calcChain>
</file>

<file path=xl/sharedStrings.xml><?xml version="1.0" encoding="utf-8"?>
<sst xmlns="http://schemas.openxmlformats.org/spreadsheetml/2006/main" count="2544" uniqueCount="609">
  <si>
    <t>Export Komplet</t>
  </si>
  <si>
    <t>VZ</t>
  </si>
  <si>
    <t>2.0</t>
  </si>
  <si>
    <t>ZAMOK</t>
  </si>
  <si>
    <t>False</t>
  </si>
  <si>
    <t>{81e1c99f-4150-43de-8885-be0de1f6bea7}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</si>
  <si>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</si>
  <si>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</si>
  <si>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</si>
  <si>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</si>
  <si>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</si>
  <si>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</si>
  <si>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</si>
  <si>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</si>
  <si>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PROINK4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</si>
  <si>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</si>
  <si>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</si>
  <si>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chodníku vč. výměny kabelu VO u silnice I/59, k.ú.Petřvald ÚSEK 4 - Hlavní výdaje</t>
  </si>
  <si>
    <t>KSO:</t>
  </si>
  <si>
    <t/>
  </si>
  <si>
    <t>CC-CZ:</t>
  </si>
  <si>
    <t>Místo:</t>
  </si>
  <si>
    <t>Petřvald</t>
  </si>
  <si>
    <t>Datum:</t>
  </si>
  <si>
    <t>24. 4. 2023</t>
  </si>
  <si>
    <t>Zadavatel:</t>
  </si>
  <si>
    <t>IČ:</t>
  </si>
  <si>
    <t>00297593</t>
  </si>
  <si>
    <t>Město Petřvald</t>
  </si>
  <si>
    <t>DIČ:</t>
  </si>
  <si>
    <t>CZ00297593</t>
  </si>
  <si>
    <t>Uchazeč:</t>
  </si>
  <si>
    <t>Vyplň údaj</t>
  </si>
  <si>
    <t>Projektant:</t>
  </si>
  <si>
    <t xml:space="preserve"> </t>
  </si>
  <si>
    <t>True</t>
  </si>
  <si>
    <t>Zpracovatel:</t>
  </si>
  <si>
    <t>25900056</t>
  </si>
  <si>
    <t>PROINK s.r.o.</t>
  </si>
  <si>
    <t>CZ25900056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</si>
  <si>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</si>
  <si>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</si>
  <si>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</si>
  <si>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</si>
  <si>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</si>
  <si>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</si>
  <si>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</si>
  <si>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</si>
  <si>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</si>
  <si>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</si>
  <si>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</si>
  <si>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</si>
  <si>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</si>
  <si>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</si>
  <si>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</si>
  <si>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</si>
  <si>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</si>
  <si>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</si>
  <si>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</si>
  <si>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</si>
  <si>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</si>
  <si>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</si>
  <si>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</si>
  <si>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</si>
  <si>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</si>
  <si>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</si>
  <si>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</si>
  <si>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</si>
  <si>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</si>
  <si>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</si>
  <si>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</si>
  <si>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</si>
  <si>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</si>
  <si>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</si>
  <si>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</si>
  <si>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</si>
  <si>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</si>
  <si>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</si>
  <si>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</si>
  <si>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</si>
  <si>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</si>
  <si>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</si>
  <si>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</si>
  <si>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02</t>
  </si>
  <si>
    <t>Veřejné osvětlení</t>
  </si>
  <si>
    <t>{41a40e3c-6587-43c7-b0a3-c12052a1de6f}</t>
  </si>
  <si>
    <t>2</t>
  </si>
  <si>
    <t>VON</t>
  </si>
  <si>
    <t>Vedlejší a ostatní objekty</t>
  </si>
  <si>
    <t>{cd0dc64c-4a43-4e5c-89ab-1209645ecf1d}</t>
  </si>
  <si>
    <t>KRYCÍ LIST SOUPISU PRACÍ</t>
  </si>
  <si>
    <t>REKAPITULACE ČLENĚNÍ SOUPISU PRACÍ</t>
  </si>
  <si>
    <t>Kód dílu - Popis</t>
  </si>
  <si>
    <t>Cena celkem [CZK]</t>
  </si>
  <si>
    <t>-1</t>
  </si>
  <si>
    <t>11 - Přípravné a přidružené práce</t>
  </si>
  <si>
    <t>18 - Povrchové úpravy terénu</t>
  </si>
  <si>
    <t>5 - Komunikace</t>
  </si>
  <si>
    <t>89 - Ostatní konstrukce a práce na trubním vedení</t>
  </si>
  <si>
    <t>91 - Doplňkové konstrukce a práce na pozem.komunikacích a zpev.plochách</t>
  </si>
  <si>
    <t>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</si>
  <si>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</si>
  <si>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</si>
  <si>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</si>
  <si>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</si>
  <si>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</si>
  <si>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</si>
  <si>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</si>
  <si>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</si>
  <si>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</si>
  <si>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</si>
  <si>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</si>
  <si>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</si>
  <si>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</si>
  <si>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11</t>
  </si>
  <si>
    <t>Přípravné a přidružené práce</t>
  </si>
  <si>
    <t>ROZPOCET</t>
  </si>
  <si>
    <t>K</t>
  </si>
  <si>
    <t>919735112</t>
  </si>
  <si>
    <t>Řezání stávajícího živičného krytu hl do 100 mm</t>
  </si>
  <si>
    <t>m</t>
  </si>
  <si>
    <t>CS ÚRS 2023 01</t>
  </si>
  <si>
    <t>4</t>
  </si>
  <si>
    <t>-676579601</t>
  </si>
  <si>
    <t>Online PSC</t>
  </si>
  <si>
    <t>https://podminky.urs.cz/item/CS_URS_2023_01/919735112</t>
  </si>
  <si>
    <t>113106121</t>
  </si>
  <si>
    <t>Rozebrání dlažeb nebo dílců komunikací pro pěší z betonových nebo kamenných dlaždic</t>
  </si>
  <si>
    <t>m2</t>
  </si>
  <si>
    <t>-1201429316</t>
  </si>
  <si>
    <t>https://podminky.urs.cz/item/CS_URS_2023_01/113106121</t>
  </si>
  <si>
    <t>VV</t>
  </si>
  <si>
    <t>odstranění dlažby</t>
  </si>
  <si>
    <t>3158,00</t>
  </si>
  <si>
    <t>Součet</t>
  </si>
  <si>
    <t>3</t>
  </si>
  <si>
    <t>113106161</t>
  </si>
  <si>
    <t>Rozebrání dlažeb vozovek pl do 50 m2 z drobných kostek do lože z kameniva těženého</t>
  </si>
  <si>
    <t>-919180517</t>
  </si>
  <si>
    <t>https://podminky.urs.cz/item/CS_URS_2023_01/113106161</t>
  </si>
  <si>
    <t>odstranění žul.kostek</t>
  </si>
  <si>
    <t>197,00</t>
  </si>
  <si>
    <t>113107242</t>
  </si>
  <si>
    <t>Odstranění podkladu pl přes 200 m2 živičných tl 100 mm</t>
  </si>
  <si>
    <t>163042585</t>
  </si>
  <si>
    <t>https://podminky.urs.cz/item/CS_URS_2023_01/113107242</t>
  </si>
  <si>
    <t>opravný pruh</t>
  </si>
  <si>
    <t>505,00</t>
  </si>
  <si>
    <t>5</t>
  </si>
  <si>
    <t>113107132</t>
  </si>
  <si>
    <t>Odstranění podkladu pl do 50 m2 z betonu prostého tl 300 mm</t>
  </si>
  <si>
    <t>1545277312</t>
  </si>
  <si>
    <t>https://podminky.urs.cz/item/CS_URS_2023_01/113107132</t>
  </si>
  <si>
    <t>odstranění betonu</t>
  </si>
  <si>
    <t>2,00</t>
  </si>
  <si>
    <t>6</t>
  </si>
  <si>
    <t>113107223</t>
  </si>
  <si>
    <t>Odstranění podkladu pl přes 200 m2 z kameniva drceného tl 300 mm</t>
  </si>
  <si>
    <t>1734483766</t>
  </si>
  <si>
    <t>https://podminky.urs.cz/item/CS_URS_2023_01/113107223</t>
  </si>
  <si>
    <t>pod dlažbou, pod žul.kostkami</t>
  </si>
  <si>
    <t>3158,00+197,00</t>
  </si>
  <si>
    <t>7</t>
  </si>
  <si>
    <t>113201112</t>
  </si>
  <si>
    <t>Vytrhání obrub silničních ležatých</t>
  </si>
  <si>
    <t>-96001354</t>
  </si>
  <si>
    <t>https://podminky.urs.cz/item/CS_URS_2023_01/113201112</t>
  </si>
  <si>
    <t>kamenný obrubník 200/250</t>
  </si>
  <si>
    <t>1693,00</t>
  </si>
  <si>
    <t>8</t>
  </si>
  <si>
    <t>113204111</t>
  </si>
  <si>
    <t>Vytrhání obrub záhonových</t>
  </si>
  <si>
    <t>-690115186</t>
  </si>
  <si>
    <t>https://podminky.urs.cz/item/CS_URS_2023_01/113204111</t>
  </si>
  <si>
    <t>9</t>
  </si>
  <si>
    <t>113203111</t>
  </si>
  <si>
    <t>Vytrhání obrub z dlažebních kostek</t>
  </si>
  <si>
    <t>1726894579</t>
  </si>
  <si>
    <t>https://podminky.urs.cz/item/CS_URS_2023_01/113203111</t>
  </si>
  <si>
    <t>dvojřádek</t>
  </si>
  <si>
    <t>1693,00*2</t>
  </si>
  <si>
    <t>10</t>
  </si>
  <si>
    <t>966007122</t>
  </si>
  <si>
    <t>Odstranění vodorovného značení frézováním plastu z čáry š do 250 mm</t>
  </si>
  <si>
    <t>986618175</t>
  </si>
  <si>
    <t>https://podminky.urs.cz/item/CS_URS_2023_01/966007122</t>
  </si>
  <si>
    <t>997221551</t>
  </si>
  <si>
    <t>Vodorovná doprava suti ze sypkých materiálů do 1 km</t>
  </si>
  <si>
    <t>t</t>
  </si>
  <si>
    <t>-1131279840</t>
  </si>
  <si>
    <t>https://podminky.urs.cz/item/CS_URS_2023_01/997221551</t>
  </si>
  <si>
    <t>odpočet kamenné obrubníky, odpočet 50% žulových kostek</t>
  </si>
  <si>
    <t>pro potřebu Městského úřadu</t>
  </si>
  <si>
    <t>3241,215-490,970-389,390*0,50</t>
  </si>
  <si>
    <t>12</t>
  </si>
  <si>
    <t>997221559</t>
  </si>
  <si>
    <t>Příplatek ZKD 1 km u vodorovné dopravy suti ze sypkých materiálů</t>
  </si>
  <si>
    <t>2030951180</t>
  </si>
  <si>
    <t>https://podminky.urs.cz/item/CS_URS_2023_01/997221559</t>
  </si>
  <si>
    <t>2555,550*9</t>
  </si>
  <si>
    <t>13</t>
  </si>
  <si>
    <t>997221875</t>
  </si>
  <si>
    <t>Poplatek za uložení stavebního odpadu na recyklační skládce (skládkovné) asfaltového bez obsahu dehtu zatříděného do Katalogu odpadů pod kódem 17 03 02</t>
  </si>
  <si>
    <t>1252825374</t>
  </si>
  <si>
    <t>https://podminky.urs.cz/item/CS_URS_2023_01/997221875</t>
  </si>
  <si>
    <t>14</t>
  </si>
  <si>
    <t>997221873</t>
  </si>
  <si>
    <t>Poplatek za uložení stavebního odpadu na recyklační skládce (skládkovné) zeminy a kamení zatříděného do Katalogu odpadů pod kódem 17 05 04</t>
  </si>
  <si>
    <t>1779031504</t>
  </si>
  <si>
    <t>https://podminky.urs.cz/item/CS_URS_2023_01/997221873</t>
  </si>
  <si>
    <t>18</t>
  </si>
  <si>
    <t>Povrchové úpravy terénu</t>
  </si>
  <si>
    <t>121151113</t>
  </si>
  <si>
    <t>Sejmutí ornice strojně při souvislé ploše přes 100 do 500 m2, tl. vrstvy do 200 mm</t>
  </si>
  <si>
    <t>358439915</t>
  </si>
  <si>
    <t>https://podminky.urs.cz/item/CS_URS_2023_01/121151113</t>
  </si>
  <si>
    <t>1123,00*0,15</t>
  </si>
  <si>
    <t>16</t>
  </si>
  <si>
    <t>182303111</t>
  </si>
  <si>
    <t>Doplnění zeminy nebo substrátu na travnatých plochách tloušťky do 50 mm v rovině nebo na svahu do 1:5</t>
  </si>
  <si>
    <t>-1286025749</t>
  </si>
  <si>
    <t>https://podminky.urs.cz/item/CS_URS_2023_01/182303111</t>
  </si>
  <si>
    <t>17</t>
  </si>
  <si>
    <t>181411131</t>
  </si>
  <si>
    <t>Založení trávníku na půdě předem připravené plochy do 1000 m2 výsevem včetně utažení parkového v rovině nebo na svahu do 1:5</t>
  </si>
  <si>
    <t>-401771739</t>
  </si>
  <si>
    <t>https://podminky.urs.cz/item/CS_URS_2023_01/181411131</t>
  </si>
  <si>
    <t>vč.dodávky osiva a hnojení</t>
  </si>
  <si>
    <t>1122,00</t>
  </si>
  <si>
    <t>Komunikace</t>
  </si>
  <si>
    <t>564861111</t>
  </si>
  <si>
    <t>Podklad ze štěrkodrtě ŠD tl 200 mm</t>
  </si>
  <si>
    <t>573374142</t>
  </si>
  <si>
    <t>https://podminky.urs.cz/item/CS_URS_2023_01/564861111</t>
  </si>
  <si>
    <t>chodník, var.pásy, předláždění, kontrast zastávek</t>
  </si>
  <si>
    <t>2692,0+40,0+20,0+36,0</t>
  </si>
  <si>
    <t>19</t>
  </si>
  <si>
    <t>564871111</t>
  </si>
  <si>
    <t>Podklad ze štěrkodrtě ŠD tl 250 mm</t>
  </si>
  <si>
    <t>344672262</t>
  </si>
  <si>
    <t>https://podminky.urs.cz/item/CS_URS_2023_01/564871111</t>
  </si>
  <si>
    <t>vjezdy, var.pásy</t>
  </si>
  <si>
    <t>210,0+49,0</t>
  </si>
  <si>
    <t>20</t>
  </si>
  <si>
    <t>596211213</t>
  </si>
  <si>
    <t>Kladení zámkové dlažby komunikací pro pěší tl 80 mm skupiny A pl přes 300 m2</t>
  </si>
  <si>
    <t>-305419560</t>
  </si>
  <si>
    <t>https://podminky.urs.cz/item/CS_URS_2023_01/596211213</t>
  </si>
  <si>
    <t>chodník, vjezdy, var.pásy, předláždění, kontrast zastávek</t>
  </si>
  <si>
    <t>2692,0+210,0+40,0+49,0+20,0+36,0</t>
  </si>
  <si>
    <t>M</t>
  </si>
  <si>
    <t>59245020</t>
  </si>
  <si>
    <t>dlažba tvar obdélník betonová 200x100x80mm přírodní</t>
  </si>
  <si>
    <t>-2132514000</t>
  </si>
  <si>
    <t>22</t>
  </si>
  <si>
    <t>59245226</t>
  </si>
  <si>
    <t>dlažba tvar obdélník betonová pro nevidomé 200x100x80mm barevná</t>
  </si>
  <si>
    <t>2063259013</t>
  </si>
  <si>
    <t>23</t>
  </si>
  <si>
    <t>59245005</t>
  </si>
  <si>
    <t>dlažba tvar obdélník betonová 200x100x80mm barevná</t>
  </si>
  <si>
    <t>2094257791</t>
  </si>
  <si>
    <t>24</t>
  </si>
  <si>
    <t>565155111</t>
  </si>
  <si>
    <t>Asfaltový beton vrstva podkladní ACP 16 (obalované kamenivo OKS) tl 70 mm š do 3 m</t>
  </si>
  <si>
    <t>884205116</t>
  </si>
  <si>
    <t>https://podminky.urs.cz/item/CS_URS_2023_01/565155111</t>
  </si>
  <si>
    <t>25</t>
  </si>
  <si>
    <t>577144111</t>
  </si>
  <si>
    <t>Asfaltový beton vrstva obrusná ACO 11 (ABS) tř. I tl 50 mm š do 3 m z nemodifikovaného asfaltu</t>
  </si>
  <si>
    <t>-1578812637</t>
  </si>
  <si>
    <t>https://podminky.urs.cz/item/CS_URS_2023_01/577144111</t>
  </si>
  <si>
    <t>26</t>
  </si>
  <si>
    <t>573111115</t>
  </si>
  <si>
    <t>Postřik živičný infiltrační s posypem z asfaltu množství 2,5 kg/m2</t>
  </si>
  <si>
    <t>-2134526590</t>
  </si>
  <si>
    <t>https://podminky.urs.cz/item/CS_URS_2023_01/573111115</t>
  </si>
  <si>
    <t>27</t>
  </si>
  <si>
    <t>573211111</t>
  </si>
  <si>
    <t>Postřik živičný spojovací z asfaltu v množství do 0,70 kg/m2</t>
  </si>
  <si>
    <t>592295659</t>
  </si>
  <si>
    <t>https://podminky.urs.cz/item/CS_URS_2023_01/573211111</t>
  </si>
  <si>
    <t>28</t>
  </si>
  <si>
    <t>919122111</t>
  </si>
  <si>
    <t>Těsnění spár zálivkou za tepla pro komůrky š 10 mm hl 20 mm s těsnicím profilem</t>
  </si>
  <si>
    <t>-1216660110</t>
  </si>
  <si>
    <t>https://podminky.urs.cz/item/CS_URS_2023_01/919122111</t>
  </si>
  <si>
    <t>29</t>
  </si>
  <si>
    <t>043154000</t>
  </si>
  <si>
    <t>Zkoušky hutnicí</t>
  </si>
  <si>
    <t>…</t>
  </si>
  <si>
    <t>1267711615</t>
  </si>
  <si>
    <t>https://podminky.urs.cz/item/CS_URS_2023_01/043154000</t>
  </si>
  <si>
    <t>89</t>
  </si>
  <si>
    <t>Ostatní konstrukce a práce na trubním vedení</t>
  </si>
  <si>
    <t>31</t>
  </si>
  <si>
    <t>899331111</t>
  </si>
  <si>
    <t>Výšková úprava uličního vstupu nebo vpusti do 200 mm zvýšením poklopu</t>
  </si>
  <si>
    <t>kus</t>
  </si>
  <si>
    <t>1316240034</t>
  </si>
  <si>
    <t>https://podminky.urs.cz/item/CS_URS_2023_01/899331111</t>
  </si>
  <si>
    <t>OV2 - OV66</t>
  </si>
  <si>
    <t>34,0</t>
  </si>
  <si>
    <t>91</t>
  </si>
  <si>
    <t>Doplňkové konstrukce a práce na pozem.komunikacích a zpev.plochách</t>
  </si>
  <si>
    <t>32</t>
  </si>
  <si>
    <t>916241113</t>
  </si>
  <si>
    <t>Osazení chodníkového obrubníku kamenného ležatého s boční opěrou do lože z betonu prostého</t>
  </si>
  <si>
    <t>-182013717</t>
  </si>
  <si>
    <t>https://podminky.urs.cz/item/CS_URS_2023_01/916241113</t>
  </si>
  <si>
    <t>budou použity stávající kamenné obrubníky 200/250 - 5% nové</t>
  </si>
  <si>
    <t>337,0+75,0+131,0+686,0+163,0+301,0</t>
  </si>
  <si>
    <t>33</t>
  </si>
  <si>
    <t>58380005</t>
  </si>
  <si>
    <t>obrubník kamenný žulový přímý 1000x200x250mm</t>
  </si>
  <si>
    <t>-554010225</t>
  </si>
  <si>
    <t>48</t>
  </si>
  <si>
    <t>58380426</t>
  </si>
  <si>
    <t>obrubník kamenný žulový obloukový R 1-3m 200x250mm</t>
  </si>
  <si>
    <t>92354298</t>
  </si>
  <si>
    <t>34</t>
  </si>
  <si>
    <t>979 024443</t>
  </si>
  <si>
    <t>Očištění vybouraných obrubníků a krajníků silničních</t>
  </si>
  <si>
    <t>-1926608251</t>
  </si>
  <si>
    <t>https://podminky.urs.cz/item/CS_URS_2023_01/979 024443</t>
  </si>
  <si>
    <t>95%</t>
  </si>
  <si>
    <t>1693,00*0,95</t>
  </si>
  <si>
    <t>35</t>
  </si>
  <si>
    <t>916 231213</t>
  </si>
  <si>
    <t>Osazení chodníkového obrubníku betonového stojatého s boční opěrou do lože z betonu prostého</t>
  </si>
  <si>
    <t>1651487021</t>
  </si>
  <si>
    <t>https://podminky.urs.cz/item/CS_URS_2023_01/916 231213</t>
  </si>
  <si>
    <t>336,0+72,0+130,0+487,0+154,0+274,0</t>
  </si>
  <si>
    <t>36</t>
  </si>
  <si>
    <t>59217016</t>
  </si>
  <si>
    <t>obrubník betonový chodníkový 1000x80x250mm</t>
  </si>
  <si>
    <t>-1685344476</t>
  </si>
  <si>
    <t>37</t>
  </si>
  <si>
    <t>916 11-1123</t>
  </si>
  <si>
    <t>Osazení obruby z drobných kostek s boční opěrou do lože z betonu prostého</t>
  </si>
  <si>
    <t>-252638039</t>
  </si>
  <si>
    <t>https://podminky.urs.cz/item/CS_URS_2023_01/916 11-1123</t>
  </si>
  <si>
    <t>budou použity stávající žulové kostky 50%</t>
  </si>
  <si>
    <t>38</t>
  </si>
  <si>
    <t>58381007</t>
  </si>
  <si>
    <t>kostka štípaná dlažební žula drobná 8/10</t>
  </si>
  <si>
    <t>153077558</t>
  </si>
  <si>
    <t>39</t>
  </si>
  <si>
    <t>979071122</t>
  </si>
  <si>
    <t>Očištění dlažebních kostek drobných s původním spárováním živičnou směsí nebo MC</t>
  </si>
  <si>
    <t>614922241</t>
  </si>
  <si>
    <t>https://podminky.urs.cz/item/CS_URS_2023_01/979071122</t>
  </si>
  <si>
    <t>50%</t>
  </si>
  <si>
    <t>1693,00*0,20</t>
  </si>
  <si>
    <t>40</t>
  </si>
  <si>
    <t>915221111</t>
  </si>
  <si>
    <t>Vodorovné dopravní značení bílým plastem vodící čáry šířky 250 mm</t>
  </si>
  <si>
    <t>1465964949</t>
  </si>
  <si>
    <t>https://podminky.urs.cz/item/CS_URS_2023_01/915221111</t>
  </si>
  <si>
    <t>se zvukovým efektem V4</t>
  </si>
  <si>
    <t>47</t>
  </si>
  <si>
    <t>915211115</t>
  </si>
  <si>
    <t>Vodorovné dopravní značení stříkaným plastem dělící čára šířky 125 mm souvislá žlutá základní</t>
  </si>
  <si>
    <t>-224443148</t>
  </si>
  <si>
    <t>https://podminky.urs.cz/item/CS_URS_2023_01/915211115</t>
  </si>
  <si>
    <t>41</t>
  </si>
  <si>
    <t>914511112</t>
  </si>
  <si>
    <t>Montáž sloupku dopravních značek délky do 3,5 m s betonovým základem a patkou</t>
  </si>
  <si>
    <t>-228878327</t>
  </si>
  <si>
    <t>https://podminky.urs.cz/item/CS_URS_2023_01/914511112</t>
  </si>
  <si>
    <t>42</t>
  </si>
  <si>
    <t>914111121</t>
  </si>
  <si>
    <t>Montáž svislé dopravní značky do velikosti 2 m2 objímkami na sloupek nebo konzolu</t>
  </si>
  <si>
    <t>1641590505</t>
  </si>
  <si>
    <t>https://podminky.urs.cz/item/CS_URS_2023_01/914111121</t>
  </si>
  <si>
    <t>43</t>
  </si>
  <si>
    <t>40445225</t>
  </si>
  <si>
    <t>sloupek pro dopravní značku Zn D 60mm v 3,5m</t>
  </si>
  <si>
    <t>-1875414001</t>
  </si>
  <si>
    <t>44</t>
  </si>
  <si>
    <t>40445645</t>
  </si>
  <si>
    <t>informativní značky jiné IJ4b 500mm</t>
  </si>
  <si>
    <t>-285271162</t>
  </si>
  <si>
    <t>46</t>
  </si>
  <si>
    <t>915223121</t>
  </si>
  <si>
    <t>Orientační prvky pro nevidomé z plastu na pozemních komunikacích a komunikacích pro pěší vodicí linie na přechodu šířky 170 mm</t>
  </si>
  <si>
    <t>-1350382005</t>
  </si>
  <si>
    <t>https://podminky.urs.cz/item/CS_URS_2023_01/915223121</t>
  </si>
  <si>
    <t>99</t>
  </si>
  <si>
    <t>Přesun hmot</t>
  </si>
  <si>
    <t>45</t>
  </si>
  <si>
    <t>998 22-3011</t>
  </si>
  <si>
    <t>Přesun hmot pro pozemní komunikace s krytem dlážděným</t>
  </si>
  <si>
    <t>678799768</t>
  </si>
  <si>
    <t>https://podminky.urs.cz/item/CS_URS_2023_01/998 22-3011</t>
  </si>
  <si>
    <t>Objekt:</t>
  </si>
  <si>
    <t>SO 02 -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</si>
  <si>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</si>
  <si>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</si>
  <si>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</si>
  <si>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</si>
  <si>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</si>
  <si>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</si>
  <si>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-</t>
  </si>
  <si>
    <t>512</t>
  </si>
  <si>
    <t>-447430274</t>
  </si>
  <si>
    <t>VON - Vedlejší a ostatní objekty</t>
  </si>
  <si>
    <t>Geodetické zaměření skutečného provedení</t>
  </si>
  <si>
    <t>ks</t>
  </si>
  <si>
    <t>-1480368337</t>
  </si>
  <si>
    <t>Vytýčení stavby</t>
  </si>
  <si>
    <t>-764515046</t>
  </si>
  <si>
    <t>Dokumentace skutečného provedení</t>
  </si>
  <si>
    <t>-1044736499</t>
  </si>
  <si>
    <t>Geometrický plán</t>
  </si>
  <si>
    <t>1810549467</t>
  </si>
  <si>
    <t>Projekt přechodného dopravního značení včetně odsouhlasení</t>
  </si>
  <si>
    <t>-289868448</t>
  </si>
  <si>
    <t>GZS (Global zařízení staveniště)</t>
  </si>
  <si>
    <t>-641519141</t>
  </si>
  <si>
    <t>P</t>
  </si>
  <si>
    <t>Poznámka k položce:_x000D_
Kanceláře, sklady, mobilní WC, oplocení, dočasné ochranné hrazení, BOZP,info tabule, čištění komunikací, provizorní přejezdy, přechody apod.</t>
  </si>
  <si>
    <t>Dopravní opatření - realizace (dočasné DZ po dobu stavby)</t>
  </si>
  <si>
    <t>239299662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</si>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</sst>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97221875" TargetMode="External"/><Relationship Id="rId18" Type="http://schemas.openxmlformats.org/officeDocument/2006/relationships/hyperlink" Target="https://podminky.urs.cz/item/CS_URS_2023_01/564861111" TargetMode="External"/><Relationship Id="rId26" Type="http://schemas.openxmlformats.org/officeDocument/2006/relationships/hyperlink" Target="https://podminky.urs.cz/item/CS_URS_2023_01/043154000" TargetMode="External"/><Relationship Id="rId39" Type="http://schemas.openxmlformats.org/officeDocument/2006/relationships/drawing" Target="../drawings/drawing2.xml"/><Relationship Id="rId21" Type="http://schemas.openxmlformats.org/officeDocument/2006/relationships/hyperlink" Target="https://podminky.urs.cz/item/CS_URS_2023_01/565155111" TargetMode="External"/><Relationship Id="rId34" Type="http://schemas.openxmlformats.org/officeDocument/2006/relationships/hyperlink" Target="https://podminky.urs.cz/item/CS_URS_2023_01/915211115" TargetMode="External"/><Relationship Id="rId7" Type="http://schemas.openxmlformats.org/officeDocument/2006/relationships/hyperlink" Target="https://podminky.urs.cz/item/CS_URS_2023_01/113201112" TargetMode="External"/><Relationship Id="rId12" Type="http://schemas.openxmlformats.org/officeDocument/2006/relationships/hyperlink" Target="https://podminky.urs.cz/item/CS_URS_2023_01/997221559" TargetMode="External"/><Relationship Id="rId17" Type="http://schemas.openxmlformats.org/officeDocument/2006/relationships/hyperlink" Target="https://podminky.urs.cz/item/CS_URS_2023_01/181411131" TargetMode="External"/><Relationship Id="rId25" Type="http://schemas.openxmlformats.org/officeDocument/2006/relationships/hyperlink" Target="https://podminky.urs.cz/item/CS_URS_2023_01/919122111" TargetMode="External"/><Relationship Id="rId33" Type="http://schemas.openxmlformats.org/officeDocument/2006/relationships/hyperlink" Target="https://podminky.urs.cz/item/CS_URS_2023_01/915221111" TargetMode="External"/><Relationship Id="rId38" Type="http://schemas.openxmlformats.org/officeDocument/2006/relationships/hyperlink" Target="https://podminky.urs.cz/item/CS_URS_2023_01/998%2022-3011" TargetMode="External"/><Relationship Id="rId2" Type="http://schemas.openxmlformats.org/officeDocument/2006/relationships/hyperlink" Target="https://podminky.urs.cz/item/CS_URS_2023_01/113106121" TargetMode="External"/><Relationship Id="rId16" Type="http://schemas.openxmlformats.org/officeDocument/2006/relationships/hyperlink" Target="https://podminky.urs.cz/item/CS_URS_2023_01/182303111" TargetMode="External"/><Relationship Id="rId20" Type="http://schemas.openxmlformats.org/officeDocument/2006/relationships/hyperlink" Target="https://podminky.urs.cz/item/CS_URS_2023_01/596211213" TargetMode="External"/><Relationship Id="rId29" Type="http://schemas.openxmlformats.org/officeDocument/2006/relationships/hyperlink" Target="https://podminky.urs.cz/item/CS_URS_2023_01/979%20024443" TargetMode="External"/><Relationship Id="rId1" Type="http://schemas.openxmlformats.org/officeDocument/2006/relationships/hyperlink" Target="https://podminky.urs.cz/item/CS_URS_2023_01/919735112" TargetMode="External"/><Relationship Id="rId6" Type="http://schemas.openxmlformats.org/officeDocument/2006/relationships/hyperlink" Target="https://podminky.urs.cz/item/CS_URS_2023_01/113107223" TargetMode="External"/><Relationship Id="rId11" Type="http://schemas.openxmlformats.org/officeDocument/2006/relationships/hyperlink" Target="https://podminky.urs.cz/item/CS_URS_2023_01/997221551" TargetMode="External"/><Relationship Id="rId24" Type="http://schemas.openxmlformats.org/officeDocument/2006/relationships/hyperlink" Target="https://podminky.urs.cz/item/CS_URS_2023_01/573211111" TargetMode="External"/><Relationship Id="rId32" Type="http://schemas.openxmlformats.org/officeDocument/2006/relationships/hyperlink" Target="https://podminky.urs.cz/item/CS_URS_2023_01/979071122" TargetMode="External"/><Relationship Id="rId37" Type="http://schemas.openxmlformats.org/officeDocument/2006/relationships/hyperlink" Target="https://podminky.urs.cz/item/CS_URS_2023_01/915223121" TargetMode="External"/><Relationship Id="rId5" Type="http://schemas.openxmlformats.org/officeDocument/2006/relationships/hyperlink" Target="https://podminky.urs.cz/item/CS_URS_2023_01/113107132" TargetMode="External"/><Relationship Id="rId15" Type="http://schemas.openxmlformats.org/officeDocument/2006/relationships/hyperlink" Target="https://podminky.urs.cz/item/CS_URS_2023_01/121151113" TargetMode="External"/><Relationship Id="rId23" Type="http://schemas.openxmlformats.org/officeDocument/2006/relationships/hyperlink" Target="https://podminky.urs.cz/item/CS_URS_2023_01/573111115" TargetMode="External"/><Relationship Id="rId28" Type="http://schemas.openxmlformats.org/officeDocument/2006/relationships/hyperlink" Target="https://podminky.urs.cz/item/CS_URS_2023_01/916241113" TargetMode="External"/><Relationship Id="rId36" Type="http://schemas.openxmlformats.org/officeDocument/2006/relationships/hyperlink" Target="https://podminky.urs.cz/item/CS_URS_2023_01/914111121" TargetMode="External"/><Relationship Id="rId10" Type="http://schemas.openxmlformats.org/officeDocument/2006/relationships/hyperlink" Target="https://podminky.urs.cz/item/CS_URS_2023_01/966007122" TargetMode="External"/><Relationship Id="rId19" Type="http://schemas.openxmlformats.org/officeDocument/2006/relationships/hyperlink" Target="https://podminky.urs.cz/item/CS_URS_2023_01/564871111" TargetMode="External"/><Relationship Id="rId31" Type="http://schemas.openxmlformats.org/officeDocument/2006/relationships/hyperlink" Target="https://podminky.urs.cz/item/CS_URS_2023_01/916%2011-1123" TargetMode="External"/><Relationship Id="rId4" Type="http://schemas.openxmlformats.org/officeDocument/2006/relationships/hyperlink" Target="https://podminky.urs.cz/item/CS_URS_2023_01/113107242" TargetMode="External"/><Relationship Id="rId9" Type="http://schemas.openxmlformats.org/officeDocument/2006/relationships/hyperlink" Target="https://podminky.urs.cz/item/CS_URS_2023_01/113203111" TargetMode="External"/><Relationship Id="rId14" Type="http://schemas.openxmlformats.org/officeDocument/2006/relationships/hyperlink" Target="https://podminky.urs.cz/item/CS_URS_2023_01/997221873" TargetMode="External"/><Relationship Id="rId22" Type="http://schemas.openxmlformats.org/officeDocument/2006/relationships/hyperlink" Target="https://podminky.urs.cz/item/CS_URS_2023_01/577144111" TargetMode="External"/><Relationship Id="rId27" Type="http://schemas.openxmlformats.org/officeDocument/2006/relationships/hyperlink" Target="https://podminky.urs.cz/item/CS_URS_2023_01/899331111" TargetMode="External"/><Relationship Id="rId30" Type="http://schemas.openxmlformats.org/officeDocument/2006/relationships/hyperlink" Target="https://podminky.urs.cz/item/CS_URS_2023_01/916%20231213" TargetMode="External"/><Relationship Id="rId35" Type="http://schemas.openxmlformats.org/officeDocument/2006/relationships/hyperlink" Target="https://podminky.urs.cz/item/CS_URS_2023_01/914511112" TargetMode="External"/><Relationship Id="rId8" Type="http://schemas.openxmlformats.org/officeDocument/2006/relationships/hyperlink" Target="https://podminky.urs.cz/item/CS_URS_2023_01/113204111" TargetMode="External"/><Relationship Id="rId3" Type="http://schemas.openxmlformats.org/officeDocument/2006/relationships/hyperlink" Target="https://podminky.urs.cz/item/CS_URS_2023_01/11310616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30" workbookViewId="0">
      <selection activeCell="AG55" sqref="AG55:AM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3"/>
      <c r="AQ5" s="23"/>
      <c r="AR5" s="21"/>
      <c r="BE5" s="32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3"/>
      <c r="AQ6" s="23"/>
      <c r="AR6" s="21"/>
      <c r="BE6" s="32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25"/>
      <c r="BS13" s="18" t="s">
        <v>6</v>
      </c>
    </row>
    <row r="14" spans="1:74" ht="12.75">
      <c r="B14" s="22"/>
      <c r="C14" s="23"/>
      <c r="D14" s="23"/>
      <c r="E14" s="330" t="s">
        <v>32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2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5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5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5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5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5"/>
    </row>
    <row r="23" spans="1:71" s="1" customFormat="1" ht="47.25" customHeight="1">
      <c r="B23" s="22"/>
      <c r="C23" s="23"/>
      <c r="D23" s="23"/>
      <c r="E23" s="332" t="s">
        <v>41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3"/>
      <c r="AP23" s="23"/>
      <c r="AQ23" s="23"/>
      <c r="AR23" s="21"/>
      <c r="BE23" s="32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5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3">
        <f>ROUND(AG54,2)</f>
        <v>0</v>
      </c>
      <c r="AL26" s="334"/>
      <c r="AM26" s="334"/>
      <c r="AN26" s="334"/>
      <c r="AO26" s="334"/>
      <c r="AP26" s="37"/>
      <c r="AQ26" s="37"/>
      <c r="AR26" s="40"/>
      <c r="BE26" s="32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5" t="s">
        <v>43</v>
      </c>
      <c r="M28" s="335"/>
      <c r="N28" s="335"/>
      <c r="O28" s="335"/>
      <c r="P28" s="335"/>
      <c r="Q28" s="37"/>
      <c r="R28" s="37"/>
      <c r="S28" s="37"/>
      <c r="T28" s="37"/>
      <c r="U28" s="37"/>
      <c r="V28" s="37"/>
      <c r="W28" s="335" t="s">
        <v>44</v>
      </c>
      <c r="X28" s="335"/>
      <c r="Y28" s="335"/>
      <c r="Z28" s="335"/>
      <c r="AA28" s="335"/>
      <c r="AB28" s="335"/>
      <c r="AC28" s="335"/>
      <c r="AD28" s="335"/>
      <c r="AE28" s="335"/>
      <c r="AF28" s="37"/>
      <c r="AG28" s="37"/>
      <c r="AH28" s="37"/>
      <c r="AI28" s="37"/>
      <c r="AJ28" s="37"/>
      <c r="AK28" s="335" t="s">
        <v>45</v>
      </c>
      <c r="AL28" s="335"/>
      <c r="AM28" s="335"/>
      <c r="AN28" s="335"/>
      <c r="AO28" s="335"/>
      <c r="AP28" s="37"/>
      <c r="AQ28" s="37"/>
      <c r="AR28" s="40"/>
      <c r="BE28" s="325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38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ROUND(AG54,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PRODUCT(W29,0.21)</f>
        <v>0</v>
      </c>
      <c r="AL29" s="337"/>
      <c r="AM29" s="337"/>
      <c r="AN29" s="337"/>
      <c r="AO29" s="337"/>
      <c r="AP29" s="42"/>
      <c r="AQ29" s="42"/>
      <c r="AR29" s="43"/>
      <c r="BE29" s="326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38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26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38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26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38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26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38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39" t="s">
        <v>54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41">
        <f>SUM(AK26:AK33)</f>
        <v>0</v>
      </c>
      <c r="AL35" s="340"/>
      <c r="AM35" s="340"/>
      <c r="AN35" s="340"/>
      <c r="AO35" s="34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PROINK4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3" t="str">
        <f>K6</f>
        <v>Oprava chodníku vč. výměny kabelu VO u silnice I/59, k.ú.Petřvald ÚSEK 4 - Hlavní výdaje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Petřvald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5" t="str">
        <f>IF(AN8= "","",AN8)</f>
        <v>24. 4. 2023</v>
      </c>
      <c r="AN47" s="345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Petřvald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6" t="str">
        <f>IF(E17="","",E17)</f>
        <v xml:space="preserve"> </v>
      </c>
      <c r="AN49" s="347"/>
      <c r="AO49" s="347"/>
      <c r="AP49" s="347"/>
      <c r="AQ49" s="37"/>
      <c r="AR49" s="40"/>
      <c r="AS49" s="348" t="s">
        <v>56</v>
      </c>
      <c r="AT49" s="34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6" t="str">
        <f>IF(E20="","",E20)</f>
        <v>PROINK s.r.o.</v>
      </c>
      <c r="AN50" s="347"/>
      <c r="AO50" s="347"/>
      <c r="AP50" s="347"/>
      <c r="AQ50" s="37"/>
      <c r="AR50" s="40"/>
      <c r="AS50" s="350"/>
      <c r="AT50" s="35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4" t="s">
        <v>57</v>
      </c>
      <c r="D52" s="355"/>
      <c r="E52" s="355"/>
      <c r="F52" s="355"/>
      <c r="G52" s="355"/>
      <c r="H52" s="67"/>
      <c r="I52" s="356" t="s">
        <v>58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7" t="s">
        <v>59</v>
      </c>
      <c r="AH52" s="355"/>
      <c r="AI52" s="355"/>
      <c r="AJ52" s="355"/>
      <c r="AK52" s="355"/>
      <c r="AL52" s="355"/>
      <c r="AM52" s="355"/>
      <c r="AN52" s="356" t="s">
        <v>60</v>
      </c>
      <c r="AO52" s="355"/>
      <c r="AP52" s="355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1">
        <f>ROUND(SUM(AG55:AG57),2)</f>
        <v>0</v>
      </c>
      <c r="AH54" s="361"/>
      <c r="AI54" s="361"/>
      <c r="AJ54" s="361"/>
      <c r="AK54" s="361"/>
      <c r="AL54" s="361"/>
      <c r="AM54" s="361"/>
      <c r="AN54" s="362">
        <f>PRODUCT(AG54,1.21)</f>
        <v>0</v>
      </c>
      <c r="AO54" s="362"/>
      <c r="AP54" s="362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75</v>
      </c>
      <c r="BT54" s="85" t="s">
        <v>76</v>
      </c>
      <c r="BV54" s="85" t="s">
        <v>77</v>
      </c>
      <c r="BW54" s="85" t="s">
        <v>5</v>
      </c>
      <c r="BX54" s="85" t="s">
        <v>78</v>
      </c>
      <c r="CL54" s="85" t="s">
        <v>19</v>
      </c>
    </row>
    <row r="55" spans="1:91" s="7" customFormat="1" ht="37.5" customHeight="1">
      <c r="A55" s="86" t="s">
        <v>79</v>
      </c>
      <c r="B55" s="87"/>
      <c r="C55" s="88"/>
      <c r="D55" s="360" t="s">
        <v>14</v>
      </c>
      <c r="E55" s="360"/>
      <c r="F55" s="360"/>
      <c r="G55" s="360"/>
      <c r="H55" s="360"/>
      <c r="I55" s="89"/>
      <c r="J55" s="360" t="s">
        <v>17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'PROINK4 - Oprava chodníku...'!J28</f>
        <v>0</v>
      </c>
      <c r="AH55" s="359"/>
      <c r="AI55" s="359"/>
      <c r="AJ55" s="359"/>
      <c r="AK55" s="359"/>
      <c r="AL55" s="359"/>
      <c r="AM55" s="359"/>
      <c r="AN55" s="358">
        <f>SUM(AG55,AT55)</f>
        <v>0</v>
      </c>
      <c r="AO55" s="359"/>
      <c r="AP55" s="359"/>
      <c r="AQ55" s="90" t="s">
        <v>80</v>
      </c>
      <c r="AR55" s="91"/>
      <c r="AS55" s="92">
        <v>0</v>
      </c>
      <c r="AT55" s="93">
        <f>ROUND(SUM(AV55:AW55),2)</f>
        <v>0</v>
      </c>
      <c r="AU55" s="94">
        <f>'PROINK4 - Oprava chodníku...'!P79</f>
        <v>0</v>
      </c>
      <c r="AV55" s="93">
        <f>'PROINK4 - Oprava chodníku...'!J31</f>
        <v>0</v>
      </c>
      <c r="AW55" s="93">
        <f>'PROINK4 - Oprava chodníku...'!J32</f>
        <v>0</v>
      </c>
      <c r="AX55" s="93">
        <f>'PROINK4 - Oprava chodníku...'!J33</f>
        <v>0</v>
      </c>
      <c r="AY55" s="93">
        <f>'PROINK4 - Oprava chodníku...'!J34</f>
        <v>0</v>
      </c>
      <c r="AZ55" s="93">
        <f>'PROINK4 - Oprava chodníku...'!F31</f>
        <v>0</v>
      </c>
      <c r="BA55" s="93">
        <f>'PROINK4 - Oprava chodníku...'!F32</f>
        <v>0</v>
      </c>
      <c r="BB55" s="93">
        <f>'PROINK4 - Oprava chodníku...'!F33</f>
        <v>0</v>
      </c>
      <c r="BC55" s="93">
        <f>'PROINK4 - Oprava chodníku...'!F34</f>
        <v>0</v>
      </c>
      <c r="BD55" s="95">
        <f>'PROINK4 - Oprava chodníku...'!F35</f>
        <v>0</v>
      </c>
      <c r="BT55" s="96" t="s">
        <v>81</v>
      </c>
      <c r="BU55" s="96" t="s">
        <v>82</v>
      </c>
      <c r="BV55" s="96" t="s">
        <v>77</v>
      </c>
      <c r="BW55" s="96" t="s">
        <v>5</v>
      </c>
      <c r="BX55" s="96" t="s">
        <v>78</v>
      </c>
      <c r="CL55" s="96" t="s">
        <v>19</v>
      </c>
    </row>
    <row r="56" spans="1:91" s="7" customFormat="1" ht="16.5" customHeight="1">
      <c r="A56" s="86" t="s">
        <v>79</v>
      </c>
      <c r="B56" s="87"/>
      <c r="C56" s="88"/>
      <c r="D56" s="360" t="s">
        <v>83</v>
      </c>
      <c r="E56" s="360"/>
      <c r="F56" s="360"/>
      <c r="G56" s="360"/>
      <c r="H56" s="360"/>
      <c r="I56" s="89"/>
      <c r="J56" s="360" t="s">
        <v>84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v>0</v>
      </c>
      <c r="AH56" s="359"/>
      <c r="AI56" s="359"/>
      <c r="AJ56" s="359"/>
      <c r="AK56" s="359"/>
      <c r="AL56" s="359"/>
      <c r="AM56" s="359"/>
      <c r="AN56" s="358">
        <f>PRODUCT(AG56,1.21)</f>
        <v>0</v>
      </c>
      <c r="AO56" s="359"/>
      <c r="AP56" s="359"/>
      <c r="AQ56" s="90" t="s">
        <v>80</v>
      </c>
      <c r="AR56" s="91"/>
      <c r="AS56" s="92">
        <v>0</v>
      </c>
      <c r="AT56" s="93">
        <f>ROUND(SUM(AV56:AW56),2)</f>
        <v>0</v>
      </c>
      <c r="AU56" s="94">
        <f>'SO 02 - Veřejné osvětlení'!P81</f>
        <v>0</v>
      </c>
      <c r="AV56" s="93">
        <f>'SO 02 - Veřejné osvětlení'!J33</f>
        <v>0</v>
      </c>
      <c r="AW56" s="93">
        <f>'SO 02 - Veřejné osvětlení'!J34</f>
        <v>0</v>
      </c>
      <c r="AX56" s="93">
        <f>'SO 02 - Veřejné osvětlení'!J35</f>
        <v>0</v>
      </c>
      <c r="AY56" s="93">
        <f>'SO 02 - Veřejné osvětlení'!J36</f>
        <v>0</v>
      </c>
      <c r="AZ56" s="93">
        <f>'SO 02 - Veřejné osvětlení'!F33</f>
        <v>0</v>
      </c>
      <c r="BA56" s="93">
        <f>'SO 02 - Veřejné osvětlení'!F34</f>
        <v>0</v>
      </c>
      <c r="BB56" s="93">
        <f>'SO 02 - Veřejné osvětlení'!F35</f>
        <v>0</v>
      </c>
      <c r="BC56" s="93">
        <f>'SO 02 - Veřejné osvětlení'!F36</f>
        <v>0</v>
      </c>
      <c r="BD56" s="95">
        <f>'SO 02 - Veřejné osvětlení'!F37</f>
        <v>0</v>
      </c>
      <c r="BT56" s="96" t="s">
        <v>81</v>
      </c>
      <c r="BV56" s="96" t="s">
        <v>77</v>
      </c>
      <c r="BW56" s="96" t="s">
        <v>85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79</v>
      </c>
      <c r="B57" s="87"/>
      <c r="C57" s="88"/>
      <c r="D57" s="360" t="s">
        <v>87</v>
      </c>
      <c r="E57" s="360"/>
      <c r="F57" s="360"/>
      <c r="G57" s="360"/>
      <c r="H57" s="360"/>
      <c r="I57" s="89"/>
      <c r="J57" s="360" t="s">
        <v>88</v>
      </c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58">
        <f>'VON - Vedlejší a ostatní ...'!J30</f>
        <v>0</v>
      </c>
      <c r="AH57" s="359"/>
      <c r="AI57" s="359"/>
      <c r="AJ57" s="359"/>
      <c r="AK57" s="359"/>
      <c r="AL57" s="359"/>
      <c r="AM57" s="359"/>
      <c r="AN57" s="358">
        <f>SUM(AG57,AT57)</f>
        <v>0</v>
      </c>
      <c r="AO57" s="359"/>
      <c r="AP57" s="359"/>
      <c r="AQ57" s="90" t="s">
        <v>80</v>
      </c>
      <c r="AR57" s="91"/>
      <c r="AS57" s="97">
        <v>0</v>
      </c>
      <c r="AT57" s="98">
        <f>ROUND(SUM(AV57:AW57),2)</f>
        <v>0</v>
      </c>
      <c r="AU57" s="99">
        <f>'VON - Vedlejší a ostatní ...'!P79</f>
        <v>0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81</v>
      </c>
      <c r="BV57" s="96" t="s">
        <v>77</v>
      </c>
      <c r="BW57" s="96" t="s">
        <v>89</v>
      </c>
      <c r="BX57" s="96" t="s">
        <v>5</v>
      </c>
      <c r="CL57" s="96" t="s">
        <v>19</v>
      </c>
      <c r="CM57" s="96" t="s">
        <v>86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TAFb0BPv/FxWZe7SEihL1L8FextjcKy88WU0FAdS5N8tgfqP8rK4IVTg/YTXcnmEzGZtzFZq3HXdQ/aYpnqQ6w==" saltValue="r+3FPcwggjcXp7VP6OfrXQ==" spinCount="100000" sheet="1" objects="1" scenarios="1" formatColumns="0" formatRows="0"/>
  <protectedRanges>
    <protectedRange sqref="AG56:AM56" name="Oblast1"/>
  </protectedRanges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ROINK4 - Oprava chodníku...'!C2" display="/"/>
    <hyperlink ref="A56" location="'SO 02 - Veřejné osvětlení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opLeftCell="A4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1"/>
      <c r="AT3" s="18" t="s">
        <v>86</v>
      </c>
    </row>
    <row r="4" spans="1:46" s="1" customFormat="1" ht="24.95" customHeight="1">
      <c r="B4" s="21"/>
      <c r="D4" s="103" t="s">
        <v>90</v>
      </c>
      <c r="L4" s="21"/>
      <c r="M4" s="104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5" t="s">
        <v>16</v>
      </c>
      <c r="E6" s="35"/>
      <c r="F6" s="35"/>
      <c r="G6" s="35"/>
      <c r="H6" s="35"/>
      <c r="I6" s="35"/>
      <c r="J6" s="35"/>
      <c r="K6" s="35"/>
      <c r="L6" s="10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64" t="s">
        <v>17</v>
      </c>
      <c r="F7" s="365"/>
      <c r="G7" s="365"/>
      <c r="H7" s="365"/>
      <c r="I7" s="35"/>
      <c r="J7" s="35"/>
      <c r="K7" s="35"/>
      <c r="L7" s="10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5" t="s">
        <v>18</v>
      </c>
      <c r="E9" s="35"/>
      <c r="F9" s="107" t="s">
        <v>19</v>
      </c>
      <c r="G9" s="35"/>
      <c r="H9" s="35"/>
      <c r="I9" s="105" t="s">
        <v>20</v>
      </c>
      <c r="J9" s="107" t="s">
        <v>19</v>
      </c>
      <c r="K9" s="35"/>
      <c r="L9" s="10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5" t="s">
        <v>21</v>
      </c>
      <c r="E10" s="35"/>
      <c r="F10" s="107" t="s">
        <v>22</v>
      </c>
      <c r="G10" s="35"/>
      <c r="H10" s="35"/>
      <c r="I10" s="105" t="s">
        <v>23</v>
      </c>
      <c r="J10" s="108" t="str">
        <f>'Rekapitulace stavby'!AN8</f>
        <v>24. 4. 2023</v>
      </c>
      <c r="K10" s="35"/>
      <c r="L10" s="10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5" t="s">
        <v>25</v>
      </c>
      <c r="E12" s="35"/>
      <c r="F12" s="35"/>
      <c r="G12" s="35"/>
      <c r="H12" s="35"/>
      <c r="I12" s="105" t="s">
        <v>26</v>
      </c>
      <c r="J12" s="107" t="s">
        <v>27</v>
      </c>
      <c r="K12" s="35"/>
      <c r="L12" s="10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7" t="s">
        <v>28</v>
      </c>
      <c r="F13" s="35"/>
      <c r="G13" s="35"/>
      <c r="H13" s="35"/>
      <c r="I13" s="105" t="s">
        <v>29</v>
      </c>
      <c r="J13" s="107" t="s">
        <v>30</v>
      </c>
      <c r="K13" s="35"/>
      <c r="L13" s="10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5" t="s">
        <v>31</v>
      </c>
      <c r="E15" s="35"/>
      <c r="F15" s="35"/>
      <c r="G15" s="35"/>
      <c r="H15" s="35"/>
      <c r="I15" s="105" t="s">
        <v>26</v>
      </c>
      <c r="J15" s="31" t="str">
        <f>'Rekapitulace stavby'!AN13</f>
        <v>Vyplň údaj</v>
      </c>
      <c r="K15" s="35"/>
      <c r="L15" s="10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66" t="str">
        <f>'Rekapitulace stavby'!E14</f>
        <v>Vyplň údaj</v>
      </c>
      <c r="F16" s="367"/>
      <c r="G16" s="367"/>
      <c r="H16" s="367"/>
      <c r="I16" s="105" t="s">
        <v>29</v>
      </c>
      <c r="J16" s="31" t="str">
        <f>'Rekapitulace stavby'!AN14</f>
        <v>Vyplň údaj</v>
      </c>
      <c r="K16" s="35"/>
      <c r="L16" s="10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5" t="s">
        <v>33</v>
      </c>
      <c r="E18" s="35"/>
      <c r="F18" s="35"/>
      <c r="G18" s="35"/>
      <c r="H18" s="35"/>
      <c r="I18" s="105" t="s">
        <v>26</v>
      </c>
      <c r="J18" s="107" t="str">
        <f>IF('Rekapitulace stavby'!AN16="","",'Rekapitulace stavby'!AN16)</f>
        <v/>
      </c>
      <c r="K18" s="35"/>
      <c r="L18" s="10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7" t="str">
        <f>IF('Rekapitulace stavby'!E17="","",'Rekapitulace stavby'!E17)</f>
        <v xml:space="preserve"> </v>
      </c>
      <c r="F19" s="35"/>
      <c r="G19" s="35"/>
      <c r="H19" s="35"/>
      <c r="I19" s="105" t="s">
        <v>29</v>
      </c>
      <c r="J19" s="107" t="str">
        <f>IF('Rekapitulace stavby'!AN17="","",'Rekapitulace stavby'!AN17)</f>
        <v/>
      </c>
      <c r="K19" s="35"/>
      <c r="L19" s="10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5" t="s">
        <v>36</v>
      </c>
      <c r="E21" s="35"/>
      <c r="F21" s="35"/>
      <c r="G21" s="35"/>
      <c r="H21" s="35"/>
      <c r="I21" s="105" t="s">
        <v>26</v>
      </c>
      <c r="J21" s="107" t="s">
        <v>37</v>
      </c>
      <c r="K21" s="35"/>
      <c r="L21" s="10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7" t="s">
        <v>38</v>
      </c>
      <c r="F22" s="35"/>
      <c r="G22" s="35"/>
      <c r="H22" s="35"/>
      <c r="I22" s="105" t="s">
        <v>29</v>
      </c>
      <c r="J22" s="107" t="s">
        <v>39</v>
      </c>
      <c r="K22" s="35"/>
      <c r="L22" s="10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5" t="s">
        <v>40</v>
      </c>
      <c r="E24" s="35"/>
      <c r="F24" s="35"/>
      <c r="G24" s="35"/>
      <c r="H24" s="35"/>
      <c r="I24" s="35"/>
      <c r="J24" s="35"/>
      <c r="K24" s="35"/>
      <c r="L24" s="10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47.25" customHeight="1">
      <c r="A25" s="109"/>
      <c r="B25" s="110"/>
      <c r="C25" s="109"/>
      <c r="D25" s="109"/>
      <c r="E25" s="368" t="s">
        <v>41</v>
      </c>
      <c r="F25" s="368"/>
      <c r="G25" s="368"/>
      <c r="H25" s="368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12"/>
      <c r="E27" s="112"/>
      <c r="F27" s="112"/>
      <c r="G27" s="112"/>
      <c r="H27" s="112"/>
      <c r="I27" s="112"/>
      <c r="J27" s="112"/>
      <c r="K27" s="112"/>
      <c r="L27" s="10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13" t="s">
        <v>42</v>
      </c>
      <c r="E28" s="35"/>
      <c r="F28" s="35"/>
      <c r="G28" s="35"/>
      <c r="H28" s="35"/>
      <c r="I28" s="35"/>
      <c r="J28" s="114">
        <f>ROUND(J79, 2)</f>
        <v>0</v>
      </c>
      <c r="K28" s="35"/>
      <c r="L28" s="10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2"/>
      <c r="E29" s="112"/>
      <c r="F29" s="112"/>
      <c r="G29" s="112"/>
      <c r="H29" s="112"/>
      <c r="I29" s="112"/>
      <c r="J29" s="112"/>
      <c r="K29" s="112"/>
      <c r="L29" s="10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5" t="s">
        <v>44</v>
      </c>
      <c r="G30" s="35"/>
      <c r="H30" s="35"/>
      <c r="I30" s="115" t="s">
        <v>43</v>
      </c>
      <c r="J30" s="115" t="s">
        <v>45</v>
      </c>
      <c r="K30" s="35"/>
      <c r="L30" s="10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6" t="s">
        <v>46</v>
      </c>
      <c r="E31" s="105" t="s">
        <v>47</v>
      </c>
      <c r="F31" s="117">
        <f>ROUND((SUM(BE79:BE234)),  2)</f>
        <v>0</v>
      </c>
      <c r="G31" s="35"/>
      <c r="H31" s="35"/>
      <c r="I31" s="118">
        <v>0.21</v>
      </c>
      <c r="J31" s="117">
        <f>ROUND(((SUM(BE79:BE234))*I31),  2)</f>
        <v>0</v>
      </c>
      <c r="K31" s="35"/>
      <c r="L31" s="10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5" t="s">
        <v>48</v>
      </c>
      <c r="F32" s="117">
        <f>ROUND((SUM(BF79:BF234)),  2)</f>
        <v>0</v>
      </c>
      <c r="G32" s="35"/>
      <c r="H32" s="35"/>
      <c r="I32" s="118">
        <v>0.15</v>
      </c>
      <c r="J32" s="117">
        <f>ROUND(((SUM(BF79:BF234))*I32),  2)</f>
        <v>0</v>
      </c>
      <c r="K32" s="35"/>
      <c r="L32" s="10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5" t="s">
        <v>49</v>
      </c>
      <c r="F33" s="117">
        <f>ROUND((SUM(BG79:BG234)),  2)</f>
        <v>0</v>
      </c>
      <c r="G33" s="35"/>
      <c r="H33" s="35"/>
      <c r="I33" s="118">
        <v>0.21</v>
      </c>
      <c r="J33" s="117">
        <f>0</f>
        <v>0</v>
      </c>
      <c r="K33" s="35"/>
      <c r="L33" s="10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5" t="s">
        <v>50</v>
      </c>
      <c r="F34" s="117">
        <f>ROUND((SUM(BH79:BH234)),  2)</f>
        <v>0</v>
      </c>
      <c r="G34" s="35"/>
      <c r="H34" s="35"/>
      <c r="I34" s="118">
        <v>0.15</v>
      </c>
      <c r="J34" s="117">
        <f>0</f>
        <v>0</v>
      </c>
      <c r="K34" s="35"/>
      <c r="L34" s="10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5" t="s">
        <v>51</v>
      </c>
      <c r="F35" s="117">
        <f>ROUND((SUM(BI79:BI234)),  2)</f>
        <v>0</v>
      </c>
      <c r="G35" s="35"/>
      <c r="H35" s="35"/>
      <c r="I35" s="118">
        <v>0</v>
      </c>
      <c r="J35" s="117">
        <f>0</f>
        <v>0</v>
      </c>
      <c r="K35" s="35"/>
      <c r="L35" s="10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9"/>
      <c r="D37" s="120" t="s">
        <v>52</v>
      </c>
      <c r="E37" s="121"/>
      <c r="F37" s="121"/>
      <c r="G37" s="122" t="s">
        <v>53</v>
      </c>
      <c r="H37" s="123" t="s">
        <v>54</v>
      </c>
      <c r="I37" s="121"/>
      <c r="J37" s="124">
        <f>SUM(J28:J35)</f>
        <v>0</v>
      </c>
      <c r="K37" s="125"/>
      <c r="L37" s="10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6"/>
      <c r="C38" s="127"/>
      <c r="D38" s="127"/>
      <c r="E38" s="127"/>
      <c r="F38" s="127"/>
      <c r="G38" s="127"/>
      <c r="H38" s="127"/>
      <c r="I38" s="127"/>
      <c r="J38" s="127"/>
      <c r="K38" s="127"/>
      <c r="L38" s="10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91</v>
      </c>
      <c r="D43" s="37"/>
      <c r="E43" s="37"/>
      <c r="F43" s="37"/>
      <c r="G43" s="37"/>
      <c r="H43" s="37"/>
      <c r="I43" s="37"/>
      <c r="J43" s="37"/>
      <c r="K43" s="37"/>
      <c r="L43" s="106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6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6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43" t="str">
        <f>E7</f>
        <v>Oprava chodníku vč. výměny kabelu VO u silnice I/59, k.ú.Petřvald ÚSEK 4 - Hlavní výdaje</v>
      </c>
      <c r="F46" s="369"/>
      <c r="G46" s="369"/>
      <c r="H46" s="369"/>
      <c r="I46" s="37"/>
      <c r="J46" s="37"/>
      <c r="K46" s="37"/>
      <c r="L46" s="106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6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Petřvald</v>
      </c>
      <c r="G48" s="37"/>
      <c r="H48" s="37"/>
      <c r="I48" s="30" t="s">
        <v>23</v>
      </c>
      <c r="J48" s="60" t="str">
        <f>IF(J10="","",J10)</f>
        <v>24. 4. 2023</v>
      </c>
      <c r="K48" s="37"/>
      <c r="L48" s="106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6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2" customHeight="1">
      <c r="A50" s="35"/>
      <c r="B50" s="36"/>
      <c r="C50" s="30" t="s">
        <v>25</v>
      </c>
      <c r="D50" s="37"/>
      <c r="E50" s="37"/>
      <c r="F50" s="28" t="str">
        <f>E13</f>
        <v>Město Petřvald</v>
      </c>
      <c r="G50" s="37"/>
      <c r="H50" s="37"/>
      <c r="I50" s="30" t="s">
        <v>33</v>
      </c>
      <c r="J50" s="33" t="str">
        <f>E19</f>
        <v xml:space="preserve"> </v>
      </c>
      <c r="K50" s="37"/>
      <c r="L50" s="106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31</v>
      </c>
      <c r="D51" s="37"/>
      <c r="E51" s="37"/>
      <c r="F51" s="28" t="str">
        <f>IF(E16="","",E16)</f>
        <v>Vyplň údaj</v>
      </c>
      <c r="G51" s="37"/>
      <c r="H51" s="37"/>
      <c r="I51" s="30" t="s">
        <v>36</v>
      </c>
      <c r="J51" s="33" t="str">
        <f>E22</f>
        <v>PROINK s.r.o.</v>
      </c>
      <c r="K51" s="37"/>
      <c r="L51" s="106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6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30" t="s">
        <v>92</v>
      </c>
      <c r="D53" s="131"/>
      <c r="E53" s="131"/>
      <c r="F53" s="131"/>
      <c r="G53" s="131"/>
      <c r="H53" s="131"/>
      <c r="I53" s="131"/>
      <c r="J53" s="132" t="s">
        <v>93</v>
      </c>
      <c r="K53" s="131"/>
      <c r="L53" s="106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6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33" t="s">
        <v>74</v>
      </c>
      <c r="D55" s="37"/>
      <c r="E55" s="37"/>
      <c r="F55" s="37"/>
      <c r="G55" s="37"/>
      <c r="H55" s="37"/>
      <c r="I55" s="37"/>
      <c r="J55" s="78">
        <f>J79</f>
        <v>0</v>
      </c>
      <c r="K55" s="37"/>
      <c r="L55" s="106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94</v>
      </c>
    </row>
    <row r="56" spans="1:47" s="9" customFormat="1" ht="24.95" customHeight="1">
      <c r="B56" s="134"/>
      <c r="C56" s="135"/>
      <c r="D56" s="136" t="s">
        <v>95</v>
      </c>
      <c r="E56" s="137"/>
      <c r="F56" s="137"/>
      <c r="G56" s="137"/>
      <c r="H56" s="137"/>
      <c r="I56" s="137"/>
      <c r="J56" s="138">
        <f>J80</f>
        <v>0</v>
      </c>
      <c r="K56" s="135"/>
      <c r="L56" s="139"/>
    </row>
    <row r="57" spans="1:47" s="9" customFormat="1" ht="24.95" customHeight="1">
      <c r="B57" s="134"/>
      <c r="C57" s="135"/>
      <c r="D57" s="136" t="s">
        <v>96</v>
      </c>
      <c r="E57" s="137"/>
      <c r="F57" s="137"/>
      <c r="G57" s="137"/>
      <c r="H57" s="137"/>
      <c r="I57" s="137"/>
      <c r="J57" s="138">
        <f>J136</f>
        <v>0</v>
      </c>
      <c r="K57" s="135"/>
      <c r="L57" s="139"/>
    </row>
    <row r="58" spans="1:47" s="9" customFormat="1" ht="24.95" customHeight="1">
      <c r="B58" s="134"/>
      <c r="C58" s="135"/>
      <c r="D58" s="136" t="s">
        <v>97</v>
      </c>
      <c r="E58" s="137"/>
      <c r="F58" s="137"/>
      <c r="G58" s="137"/>
      <c r="H58" s="137"/>
      <c r="I58" s="137"/>
      <c r="J58" s="138">
        <f>J148</f>
        <v>0</v>
      </c>
      <c r="K58" s="135"/>
      <c r="L58" s="139"/>
    </row>
    <row r="59" spans="1:47" s="9" customFormat="1" ht="24.95" customHeight="1">
      <c r="B59" s="134"/>
      <c r="C59" s="135"/>
      <c r="D59" s="136" t="s">
        <v>98</v>
      </c>
      <c r="E59" s="137"/>
      <c r="F59" s="137"/>
      <c r="G59" s="137"/>
      <c r="H59" s="137"/>
      <c r="I59" s="137"/>
      <c r="J59" s="138">
        <f>J182</f>
        <v>0</v>
      </c>
      <c r="K59" s="135"/>
      <c r="L59" s="139"/>
    </row>
    <row r="60" spans="1:47" s="9" customFormat="1" ht="24.95" customHeight="1">
      <c r="B60" s="134"/>
      <c r="C60" s="135"/>
      <c r="D60" s="136" t="s">
        <v>99</v>
      </c>
      <c r="E60" s="137"/>
      <c r="F60" s="137"/>
      <c r="G60" s="137"/>
      <c r="H60" s="137"/>
      <c r="I60" s="137"/>
      <c r="J60" s="138">
        <f>J188</f>
        <v>0</v>
      </c>
      <c r="K60" s="135"/>
      <c r="L60" s="139"/>
    </row>
    <row r="61" spans="1:47" s="9" customFormat="1" ht="24.95" customHeight="1">
      <c r="B61" s="134"/>
      <c r="C61" s="135"/>
      <c r="D61" s="136" t="s">
        <v>100</v>
      </c>
      <c r="E61" s="137"/>
      <c r="F61" s="137"/>
      <c r="G61" s="137"/>
      <c r="H61" s="137"/>
      <c r="I61" s="137"/>
      <c r="J61" s="138">
        <f>J232</f>
        <v>0</v>
      </c>
      <c r="K61" s="135"/>
      <c r="L61" s="13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6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6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63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6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24.95" customHeight="1">
      <c r="A68" s="35"/>
      <c r="B68" s="36"/>
      <c r="C68" s="24" t="s">
        <v>101</v>
      </c>
      <c r="D68" s="37"/>
      <c r="E68" s="37"/>
      <c r="F68" s="37"/>
      <c r="G68" s="37"/>
      <c r="H68" s="37"/>
      <c r="I68" s="37"/>
      <c r="J68" s="37"/>
      <c r="K68" s="37"/>
      <c r="L68" s="106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6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6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6.5" customHeight="1">
      <c r="A71" s="35"/>
      <c r="B71" s="36"/>
      <c r="C71" s="37"/>
      <c r="D71" s="37"/>
      <c r="E71" s="343" t="str">
        <f>E7</f>
        <v>Oprava chodníku vč. výměny kabelu VO u silnice I/59, k.ú.Petřvald ÚSEK 4 - Hlavní výdaje</v>
      </c>
      <c r="F71" s="369"/>
      <c r="G71" s="369"/>
      <c r="H71" s="369"/>
      <c r="I71" s="37"/>
      <c r="J71" s="37"/>
      <c r="K71" s="37"/>
      <c r="L71" s="106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6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12" customHeight="1">
      <c r="A73" s="35"/>
      <c r="B73" s="36"/>
      <c r="C73" s="30" t="s">
        <v>21</v>
      </c>
      <c r="D73" s="37"/>
      <c r="E73" s="37"/>
      <c r="F73" s="28" t="str">
        <f>F10</f>
        <v>Petřvald</v>
      </c>
      <c r="G73" s="37"/>
      <c r="H73" s="37"/>
      <c r="I73" s="30" t="s">
        <v>23</v>
      </c>
      <c r="J73" s="60" t="str">
        <f>IF(J10="","",J10)</f>
        <v>24. 4. 2023</v>
      </c>
      <c r="K73" s="37"/>
      <c r="L73" s="106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6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15.2" customHeight="1">
      <c r="A75" s="35"/>
      <c r="B75" s="36"/>
      <c r="C75" s="30" t="s">
        <v>25</v>
      </c>
      <c r="D75" s="37"/>
      <c r="E75" s="37"/>
      <c r="F75" s="28" t="str">
        <f>E13</f>
        <v>Město Petřvald</v>
      </c>
      <c r="G75" s="37"/>
      <c r="H75" s="37"/>
      <c r="I75" s="30" t="s">
        <v>33</v>
      </c>
      <c r="J75" s="33" t="str">
        <f>E19</f>
        <v xml:space="preserve"> </v>
      </c>
      <c r="K75" s="37"/>
      <c r="L75" s="106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31</v>
      </c>
      <c r="D76" s="37"/>
      <c r="E76" s="37"/>
      <c r="F76" s="28" t="str">
        <f>IF(E16="","",E16)</f>
        <v>Vyplň údaj</v>
      </c>
      <c r="G76" s="37"/>
      <c r="H76" s="37"/>
      <c r="I76" s="30" t="s">
        <v>36</v>
      </c>
      <c r="J76" s="33" t="str">
        <f>E22</f>
        <v>PROINK s.r.o.</v>
      </c>
      <c r="K76" s="37"/>
      <c r="L76" s="10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0.3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10" customFormat="1" ht="29.25" customHeight="1">
      <c r="A78" s="140"/>
      <c r="B78" s="141"/>
      <c r="C78" s="142" t="s">
        <v>102</v>
      </c>
      <c r="D78" s="143" t="s">
        <v>61</v>
      </c>
      <c r="E78" s="143" t="s">
        <v>57</v>
      </c>
      <c r="F78" s="143" t="s">
        <v>58</v>
      </c>
      <c r="G78" s="143" t="s">
        <v>103</v>
      </c>
      <c r="H78" s="143" t="s">
        <v>104</v>
      </c>
      <c r="I78" s="143" t="s">
        <v>105</v>
      </c>
      <c r="J78" s="143" t="s">
        <v>93</v>
      </c>
      <c r="K78" s="144" t="s">
        <v>106</v>
      </c>
      <c r="L78" s="145"/>
      <c r="M78" s="69" t="s">
        <v>19</v>
      </c>
      <c r="N78" s="70" t="s">
        <v>46</v>
      </c>
      <c r="O78" s="70" t="s">
        <v>107</v>
      </c>
      <c r="P78" s="70" t="s">
        <v>108</v>
      </c>
      <c r="Q78" s="70" t="s">
        <v>109</v>
      </c>
      <c r="R78" s="70" t="s">
        <v>110</v>
      </c>
      <c r="S78" s="70" t="s">
        <v>111</v>
      </c>
      <c r="T78" s="71" t="s">
        <v>112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3" s="2" customFormat="1" ht="22.9" customHeight="1">
      <c r="A79" s="35"/>
      <c r="B79" s="36"/>
      <c r="C79" s="76" t="s">
        <v>113</v>
      </c>
      <c r="D79" s="37"/>
      <c r="E79" s="37"/>
      <c r="F79" s="37"/>
      <c r="G79" s="37"/>
      <c r="H79" s="37"/>
      <c r="I79" s="37"/>
      <c r="J79" s="146">
        <f>BK79</f>
        <v>0</v>
      </c>
      <c r="K79" s="37"/>
      <c r="L79" s="40"/>
      <c r="M79" s="72"/>
      <c r="N79" s="147"/>
      <c r="O79" s="73"/>
      <c r="P79" s="148">
        <f>P80+P136+P148+P182+P188+P232</f>
        <v>0</v>
      </c>
      <c r="Q79" s="73"/>
      <c r="R79" s="148">
        <f>R80+R136+R148+R182+R188+R232</f>
        <v>3297.3692693850003</v>
      </c>
      <c r="S79" s="73"/>
      <c r="T79" s="149">
        <f>T80+T136+T148+T182+T188+T232</f>
        <v>3395.3599999999997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8" t="s">
        <v>75</v>
      </c>
      <c r="AU79" s="18" t="s">
        <v>94</v>
      </c>
      <c r="BK79" s="150">
        <f>BK80+BK136+BK148+BK182+BK188+BK232</f>
        <v>0</v>
      </c>
    </row>
    <row r="80" spans="1:63" s="11" customFormat="1" ht="25.9" customHeight="1">
      <c r="B80" s="151"/>
      <c r="C80" s="152"/>
      <c r="D80" s="153" t="s">
        <v>75</v>
      </c>
      <c r="E80" s="154" t="s">
        <v>114</v>
      </c>
      <c r="F80" s="154" t="s">
        <v>115</v>
      </c>
      <c r="G80" s="152"/>
      <c r="H80" s="152"/>
      <c r="I80" s="155"/>
      <c r="J80" s="156">
        <f>BK80</f>
        <v>0</v>
      </c>
      <c r="K80" s="152"/>
      <c r="L80" s="157"/>
      <c r="M80" s="158"/>
      <c r="N80" s="159"/>
      <c r="O80" s="159"/>
      <c r="P80" s="160">
        <f>SUM(P81:P135)</f>
        <v>0</v>
      </c>
      <c r="Q80" s="159"/>
      <c r="R80" s="160">
        <f>SUM(R81:R135)</f>
        <v>2.7849849999999998E-3</v>
      </c>
      <c r="S80" s="159"/>
      <c r="T80" s="161">
        <f>SUM(T81:T135)</f>
        <v>3395.3599999999997</v>
      </c>
      <c r="AR80" s="162" t="s">
        <v>81</v>
      </c>
      <c r="AT80" s="163" t="s">
        <v>75</v>
      </c>
      <c r="AU80" s="163" t="s">
        <v>76</v>
      </c>
      <c r="AY80" s="162" t="s">
        <v>116</v>
      </c>
      <c r="BK80" s="164">
        <f>SUM(BK81:BK135)</f>
        <v>0</v>
      </c>
    </row>
    <row r="81" spans="1:65" s="2" customFormat="1" ht="16.5" customHeight="1">
      <c r="A81" s="35"/>
      <c r="B81" s="36"/>
      <c r="C81" s="165" t="s">
        <v>81</v>
      </c>
      <c r="D81" s="165" t="s">
        <v>117</v>
      </c>
      <c r="E81" s="166" t="s">
        <v>118</v>
      </c>
      <c r="F81" s="167" t="s">
        <v>119</v>
      </c>
      <c r="G81" s="168" t="s">
        <v>120</v>
      </c>
      <c r="H81" s="169">
        <v>1693</v>
      </c>
      <c r="I81" s="170"/>
      <c r="J81" s="171">
        <f>ROUND(I81*H81,2)</f>
        <v>0</v>
      </c>
      <c r="K81" s="167" t="s">
        <v>121</v>
      </c>
      <c r="L81" s="40"/>
      <c r="M81" s="172" t="s">
        <v>19</v>
      </c>
      <c r="N81" s="173" t="s">
        <v>47</v>
      </c>
      <c r="O81" s="65"/>
      <c r="P81" s="174">
        <f>O81*H81</f>
        <v>0</v>
      </c>
      <c r="Q81" s="174">
        <v>1.6449999999999999E-6</v>
      </c>
      <c r="R81" s="174">
        <f>Q81*H81</f>
        <v>2.7849849999999998E-3</v>
      </c>
      <c r="S81" s="174">
        <v>0</v>
      </c>
      <c r="T81" s="175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76" t="s">
        <v>122</v>
      </c>
      <c r="AT81" s="176" t="s">
        <v>117</v>
      </c>
      <c r="AU81" s="176" t="s">
        <v>81</v>
      </c>
      <c r="AY81" s="18" t="s">
        <v>116</v>
      </c>
      <c r="BE81" s="177">
        <f>IF(N81="základní",J81,0)</f>
        <v>0</v>
      </c>
      <c r="BF81" s="177">
        <f>IF(N81="snížená",J81,0)</f>
        <v>0</v>
      </c>
      <c r="BG81" s="177">
        <f>IF(N81="zákl. přenesená",J81,0)</f>
        <v>0</v>
      </c>
      <c r="BH81" s="177">
        <f>IF(N81="sníž. přenesená",J81,0)</f>
        <v>0</v>
      </c>
      <c r="BI81" s="177">
        <f>IF(N81="nulová",J81,0)</f>
        <v>0</v>
      </c>
      <c r="BJ81" s="18" t="s">
        <v>81</v>
      </c>
      <c r="BK81" s="177">
        <f>ROUND(I81*H81,2)</f>
        <v>0</v>
      </c>
      <c r="BL81" s="18" t="s">
        <v>122</v>
      </c>
      <c r="BM81" s="176" t="s">
        <v>123</v>
      </c>
    </row>
    <row r="82" spans="1:65" s="2" customFormat="1" ht="11.25">
      <c r="A82" s="35"/>
      <c r="B82" s="36"/>
      <c r="C82" s="37"/>
      <c r="D82" s="178" t="s">
        <v>124</v>
      </c>
      <c r="E82" s="37"/>
      <c r="F82" s="179" t="s">
        <v>125</v>
      </c>
      <c r="G82" s="37"/>
      <c r="H82" s="37"/>
      <c r="I82" s="180"/>
      <c r="J82" s="37"/>
      <c r="K82" s="37"/>
      <c r="L82" s="40"/>
      <c r="M82" s="181"/>
      <c r="N82" s="182"/>
      <c r="O82" s="65"/>
      <c r="P82" s="65"/>
      <c r="Q82" s="65"/>
      <c r="R82" s="65"/>
      <c r="S82" s="65"/>
      <c r="T82" s="66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124</v>
      </c>
      <c r="AU82" s="18" t="s">
        <v>81</v>
      </c>
    </row>
    <row r="83" spans="1:65" s="2" customFormat="1" ht="16.5" customHeight="1">
      <c r="A83" s="35"/>
      <c r="B83" s="36"/>
      <c r="C83" s="165" t="s">
        <v>86</v>
      </c>
      <c r="D83" s="165" t="s">
        <v>117</v>
      </c>
      <c r="E83" s="166" t="s">
        <v>126</v>
      </c>
      <c r="F83" s="167" t="s">
        <v>127</v>
      </c>
      <c r="G83" s="168" t="s">
        <v>128</v>
      </c>
      <c r="H83" s="169">
        <v>3158</v>
      </c>
      <c r="I83" s="170"/>
      <c r="J83" s="171">
        <f>ROUND(I83*H83,2)</f>
        <v>0</v>
      </c>
      <c r="K83" s="167" t="s">
        <v>121</v>
      </c>
      <c r="L83" s="40"/>
      <c r="M83" s="172" t="s">
        <v>19</v>
      </c>
      <c r="N83" s="173" t="s">
        <v>47</v>
      </c>
      <c r="O83" s="65"/>
      <c r="P83" s="174">
        <f>O83*H83</f>
        <v>0</v>
      </c>
      <c r="Q83" s="174">
        <v>0</v>
      </c>
      <c r="R83" s="174">
        <f>Q83*H83</f>
        <v>0</v>
      </c>
      <c r="S83" s="174">
        <v>0.255</v>
      </c>
      <c r="T83" s="175">
        <f>S83*H83</f>
        <v>805.29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76" t="s">
        <v>122</v>
      </c>
      <c r="AT83" s="176" t="s">
        <v>117</v>
      </c>
      <c r="AU83" s="176" t="s">
        <v>81</v>
      </c>
      <c r="AY83" s="18" t="s">
        <v>116</v>
      </c>
      <c r="BE83" s="177">
        <f>IF(N83="základní",J83,0)</f>
        <v>0</v>
      </c>
      <c r="BF83" s="177">
        <f>IF(N83="snížená",J83,0)</f>
        <v>0</v>
      </c>
      <c r="BG83" s="177">
        <f>IF(N83="zákl. přenesená",J83,0)</f>
        <v>0</v>
      </c>
      <c r="BH83" s="177">
        <f>IF(N83="sníž. přenesená",J83,0)</f>
        <v>0</v>
      </c>
      <c r="BI83" s="177">
        <f>IF(N83="nulová",J83,0)</f>
        <v>0</v>
      </c>
      <c r="BJ83" s="18" t="s">
        <v>81</v>
      </c>
      <c r="BK83" s="177">
        <f>ROUND(I83*H83,2)</f>
        <v>0</v>
      </c>
      <c r="BL83" s="18" t="s">
        <v>122</v>
      </c>
      <c r="BM83" s="176" t="s">
        <v>129</v>
      </c>
    </row>
    <row r="84" spans="1:65" s="2" customFormat="1" ht="11.25">
      <c r="A84" s="35"/>
      <c r="B84" s="36"/>
      <c r="C84" s="37"/>
      <c r="D84" s="178" t="s">
        <v>124</v>
      </c>
      <c r="E84" s="37"/>
      <c r="F84" s="179" t="s">
        <v>130</v>
      </c>
      <c r="G84" s="37"/>
      <c r="H84" s="37"/>
      <c r="I84" s="180"/>
      <c r="J84" s="37"/>
      <c r="K84" s="37"/>
      <c r="L84" s="40"/>
      <c r="M84" s="181"/>
      <c r="N84" s="182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124</v>
      </c>
      <c r="AU84" s="18" t="s">
        <v>81</v>
      </c>
    </row>
    <row r="85" spans="1:65" s="12" customFormat="1" ht="11.25">
      <c r="B85" s="183"/>
      <c r="C85" s="184"/>
      <c r="D85" s="185" t="s">
        <v>131</v>
      </c>
      <c r="E85" s="186" t="s">
        <v>19</v>
      </c>
      <c r="F85" s="187" t="s">
        <v>132</v>
      </c>
      <c r="G85" s="184"/>
      <c r="H85" s="186" t="s">
        <v>19</v>
      </c>
      <c r="I85" s="188"/>
      <c r="J85" s="184"/>
      <c r="K85" s="184"/>
      <c r="L85" s="189"/>
      <c r="M85" s="190"/>
      <c r="N85" s="191"/>
      <c r="O85" s="191"/>
      <c r="P85" s="191"/>
      <c r="Q85" s="191"/>
      <c r="R85" s="191"/>
      <c r="S85" s="191"/>
      <c r="T85" s="192"/>
      <c r="AT85" s="193" t="s">
        <v>131</v>
      </c>
      <c r="AU85" s="193" t="s">
        <v>81</v>
      </c>
      <c r="AV85" s="12" t="s">
        <v>81</v>
      </c>
      <c r="AW85" s="12" t="s">
        <v>35</v>
      </c>
      <c r="AX85" s="12" t="s">
        <v>76</v>
      </c>
      <c r="AY85" s="193" t="s">
        <v>116</v>
      </c>
    </row>
    <row r="86" spans="1:65" s="13" customFormat="1" ht="11.25">
      <c r="B86" s="194"/>
      <c r="C86" s="195"/>
      <c r="D86" s="185" t="s">
        <v>131</v>
      </c>
      <c r="E86" s="196" t="s">
        <v>19</v>
      </c>
      <c r="F86" s="197" t="s">
        <v>133</v>
      </c>
      <c r="G86" s="195"/>
      <c r="H86" s="198">
        <v>3158</v>
      </c>
      <c r="I86" s="199"/>
      <c r="J86" s="195"/>
      <c r="K86" s="195"/>
      <c r="L86" s="200"/>
      <c r="M86" s="201"/>
      <c r="N86" s="202"/>
      <c r="O86" s="202"/>
      <c r="P86" s="202"/>
      <c r="Q86" s="202"/>
      <c r="R86" s="202"/>
      <c r="S86" s="202"/>
      <c r="T86" s="203"/>
      <c r="AT86" s="204" t="s">
        <v>131</v>
      </c>
      <c r="AU86" s="204" t="s">
        <v>81</v>
      </c>
      <c r="AV86" s="13" t="s">
        <v>86</v>
      </c>
      <c r="AW86" s="13" t="s">
        <v>35</v>
      </c>
      <c r="AX86" s="13" t="s">
        <v>76</v>
      </c>
      <c r="AY86" s="204" t="s">
        <v>116</v>
      </c>
    </row>
    <row r="87" spans="1:65" s="14" customFormat="1" ht="11.25">
      <c r="B87" s="205"/>
      <c r="C87" s="206"/>
      <c r="D87" s="185" t="s">
        <v>131</v>
      </c>
      <c r="E87" s="207" t="s">
        <v>19</v>
      </c>
      <c r="F87" s="208" t="s">
        <v>134</v>
      </c>
      <c r="G87" s="206"/>
      <c r="H87" s="209">
        <v>3158</v>
      </c>
      <c r="I87" s="210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131</v>
      </c>
      <c r="AU87" s="215" t="s">
        <v>81</v>
      </c>
      <c r="AV87" s="14" t="s">
        <v>122</v>
      </c>
      <c r="AW87" s="14" t="s">
        <v>35</v>
      </c>
      <c r="AX87" s="14" t="s">
        <v>81</v>
      </c>
      <c r="AY87" s="215" t="s">
        <v>116</v>
      </c>
    </row>
    <row r="88" spans="1:65" s="2" customFormat="1" ht="16.5" customHeight="1">
      <c r="A88" s="35"/>
      <c r="B88" s="36"/>
      <c r="C88" s="165" t="s">
        <v>135</v>
      </c>
      <c r="D88" s="165" t="s">
        <v>117</v>
      </c>
      <c r="E88" s="166" t="s">
        <v>136</v>
      </c>
      <c r="F88" s="167" t="s">
        <v>137</v>
      </c>
      <c r="G88" s="168" t="s">
        <v>128</v>
      </c>
      <c r="H88" s="169">
        <v>197</v>
      </c>
      <c r="I88" s="170"/>
      <c r="J88" s="171">
        <f>ROUND(I88*H88,2)</f>
        <v>0</v>
      </c>
      <c r="K88" s="167" t="s">
        <v>121</v>
      </c>
      <c r="L88" s="40"/>
      <c r="M88" s="172" t="s">
        <v>19</v>
      </c>
      <c r="N88" s="173" t="s">
        <v>47</v>
      </c>
      <c r="O88" s="65"/>
      <c r="P88" s="174">
        <f>O88*H88</f>
        <v>0</v>
      </c>
      <c r="Q88" s="174">
        <v>0</v>
      </c>
      <c r="R88" s="174">
        <f>Q88*H88</f>
        <v>0</v>
      </c>
      <c r="S88" s="174">
        <v>0.32</v>
      </c>
      <c r="T88" s="175">
        <f>S88*H88</f>
        <v>63.04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76" t="s">
        <v>122</v>
      </c>
      <c r="AT88" s="176" t="s">
        <v>117</v>
      </c>
      <c r="AU88" s="176" t="s">
        <v>81</v>
      </c>
      <c r="AY88" s="18" t="s">
        <v>116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8" t="s">
        <v>81</v>
      </c>
      <c r="BK88" s="177">
        <f>ROUND(I88*H88,2)</f>
        <v>0</v>
      </c>
      <c r="BL88" s="18" t="s">
        <v>122</v>
      </c>
      <c r="BM88" s="176" t="s">
        <v>138</v>
      </c>
    </row>
    <row r="89" spans="1:65" s="2" customFormat="1" ht="11.25">
      <c r="A89" s="35"/>
      <c r="B89" s="36"/>
      <c r="C89" s="37"/>
      <c r="D89" s="178" t="s">
        <v>124</v>
      </c>
      <c r="E89" s="37"/>
      <c r="F89" s="179" t="s">
        <v>139</v>
      </c>
      <c r="G89" s="37"/>
      <c r="H89" s="37"/>
      <c r="I89" s="180"/>
      <c r="J89" s="37"/>
      <c r="K89" s="37"/>
      <c r="L89" s="40"/>
      <c r="M89" s="181"/>
      <c r="N89" s="182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124</v>
      </c>
      <c r="AU89" s="18" t="s">
        <v>81</v>
      </c>
    </row>
    <row r="90" spans="1:65" s="12" customFormat="1" ht="11.25">
      <c r="B90" s="183"/>
      <c r="C90" s="184"/>
      <c r="D90" s="185" t="s">
        <v>131</v>
      </c>
      <c r="E90" s="186" t="s">
        <v>19</v>
      </c>
      <c r="F90" s="187" t="s">
        <v>140</v>
      </c>
      <c r="G90" s="184"/>
      <c r="H90" s="186" t="s">
        <v>19</v>
      </c>
      <c r="I90" s="188"/>
      <c r="J90" s="184"/>
      <c r="K90" s="184"/>
      <c r="L90" s="189"/>
      <c r="M90" s="190"/>
      <c r="N90" s="191"/>
      <c r="O90" s="191"/>
      <c r="P90" s="191"/>
      <c r="Q90" s="191"/>
      <c r="R90" s="191"/>
      <c r="S90" s="191"/>
      <c r="T90" s="192"/>
      <c r="AT90" s="193" t="s">
        <v>131</v>
      </c>
      <c r="AU90" s="193" t="s">
        <v>81</v>
      </c>
      <c r="AV90" s="12" t="s">
        <v>81</v>
      </c>
      <c r="AW90" s="12" t="s">
        <v>35</v>
      </c>
      <c r="AX90" s="12" t="s">
        <v>76</v>
      </c>
      <c r="AY90" s="193" t="s">
        <v>116</v>
      </c>
    </row>
    <row r="91" spans="1:65" s="13" customFormat="1" ht="11.25">
      <c r="B91" s="194"/>
      <c r="C91" s="195"/>
      <c r="D91" s="185" t="s">
        <v>131</v>
      </c>
      <c r="E91" s="196" t="s">
        <v>19</v>
      </c>
      <c r="F91" s="197" t="s">
        <v>141</v>
      </c>
      <c r="G91" s="195"/>
      <c r="H91" s="198">
        <v>197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131</v>
      </c>
      <c r="AU91" s="204" t="s">
        <v>81</v>
      </c>
      <c r="AV91" s="13" t="s">
        <v>86</v>
      </c>
      <c r="AW91" s="13" t="s">
        <v>35</v>
      </c>
      <c r="AX91" s="13" t="s">
        <v>76</v>
      </c>
      <c r="AY91" s="204" t="s">
        <v>116</v>
      </c>
    </row>
    <row r="92" spans="1:65" s="14" customFormat="1" ht="11.25">
      <c r="B92" s="205"/>
      <c r="C92" s="206"/>
      <c r="D92" s="185" t="s">
        <v>131</v>
      </c>
      <c r="E92" s="207" t="s">
        <v>19</v>
      </c>
      <c r="F92" s="208" t="s">
        <v>134</v>
      </c>
      <c r="G92" s="206"/>
      <c r="H92" s="209">
        <v>197</v>
      </c>
      <c r="I92" s="210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131</v>
      </c>
      <c r="AU92" s="215" t="s">
        <v>81</v>
      </c>
      <c r="AV92" s="14" t="s">
        <v>122</v>
      </c>
      <c r="AW92" s="14" t="s">
        <v>35</v>
      </c>
      <c r="AX92" s="14" t="s">
        <v>81</v>
      </c>
      <c r="AY92" s="215" t="s">
        <v>116</v>
      </c>
    </row>
    <row r="93" spans="1:65" s="2" customFormat="1" ht="16.5" customHeight="1">
      <c r="A93" s="35"/>
      <c r="B93" s="36"/>
      <c r="C93" s="165" t="s">
        <v>122</v>
      </c>
      <c r="D93" s="165" t="s">
        <v>117</v>
      </c>
      <c r="E93" s="166" t="s">
        <v>142</v>
      </c>
      <c r="F93" s="167" t="s">
        <v>143</v>
      </c>
      <c r="G93" s="168" t="s">
        <v>128</v>
      </c>
      <c r="H93" s="169">
        <v>505</v>
      </c>
      <c r="I93" s="170"/>
      <c r="J93" s="171">
        <f>ROUND(I93*H93,2)</f>
        <v>0</v>
      </c>
      <c r="K93" s="167" t="s">
        <v>121</v>
      </c>
      <c r="L93" s="40"/>
      <c r="M93" s="172" t="s">
        <v>19</v>
      </c>
      <c r="N93" s="173" t="s">
        <v>47</v>
      </c>
      <c r="O93" s="65"/>
      <c r="P93" s="174">
        <f>O93*H93</f>
        <v>0</v>
      </c>
      <c r="Q93" s="174">
        <v>0</v>
      </c>
      <c r="R93" s="174">
        <f>Q93*H93</f>
        <v>0</v>
      </c>
      <c r="S93" s="174">
        <v>0.22</v>
      </c>
      <c r="T93" s="175">
        <f>S93*H93</f>
        <v>111.1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76" t="s">
        <v>122</v>
      </c>
      <c r="AT93" s="176" t="s">
        <v>117</v>
      </c>
      <c r="AU93" s="176" t="s">
        <v>81</v>
      </c>
      <c r="AY93" s="18" t="s">
        <v>116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8" t="s">
        <v>81</v>
      </c>
      <c r="BK93" s="177">
        <f>ROUND(I93*H93,2)</f>
        <v>0</v>
      </c>
      <c r="BL93" s="18" t="s">
        <v>122</v>
      </c>
      <c r="BM93" s="176" t="s">
        <v>144</v>
      </c>
    </row>
    <row r="94" spans="1:65" s="2" customFormat="1" ht="11.25">
      <c r="A94" s="35"/>
      <c r="B94" s="36"/>
      <c r="C94" s="37"/>
      <c r="D94" s="178" t="s">
        <v>124</v>
      </c>
      <c r="E94" s="37"/>
      <c r="F94" s="179" t="s">
        <v>145</v>
      </c>
      <c r="G94" s="37"/>
      <c r="H94" s="37"/>
      <c r="I94" s="180"/>
      <c r="J94" s="37"/>
      <c r="K94" s="37"/>
      <c r="L94" s="40"/>
      <c r="M94" s="181"/>
      <c r="N94" s="182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124</v>
      </c>
      <c r="AU94" s="18" t="s">
        <v>81</v>
      </c>
    </row>
    <row r="95" spans="1:65" s="12" customFormat="1" ht="11.25">
      <c r="B95" s="183"/>
      <c r="C95" s="184"/>
      <c r="D95" s="185" t="s">
        <v>131</v>
      </c>
      <c r="E95" s="186" t="s">
        <v>19</v>
      </c>
      <c r="F95" s="187" t="s">
        <v>146</v>
      </c>
      <c r="G95" s="184"/>
      <c r="H95" s="186" t="s">
        <v>19</v>
      </c>
      <c r="I95" s="188"/>
      <c r="J95" s="184"/>
      <c r="K95" s="184"/>
      <c r="L95" s="189"/>
      <c r="M95" s="190"/>
      <c r="N95" s="191"/>
      <c r="O95" s="191"/>
      <c r="P95" s="191"/>
      <c r="Q95" s="191"/>
      <c r="R95" s="191"/>
      <c r="S95" s="191"/>
      <c r="T95" s="192"/>
      <c r="AT95" s="193" t="s">
        <v>131</v>
      </c>
      <c r="AU95" s="193" t="s">
        <v>81</v>
      </c>
      <c r="AV95" s="12" t="s">
        <v>81</v>
      </c>
      <c r="AW95" s="12" t="s">
        <v>35</v>
      </c>
      <c r="AX95" s="12" t="s">
        <v>76</v>
      </c>
      <c r="AY95" s="193" t="s">
        <v>116</v>
      </c>
    </row>
    <row r="96" spans="1:65" s="13" customFormat="1" ht="11.25">
      <c r="B96" s="194"/>
      <c r="C96" s="195"/>
      <c r="D96" s="185" t="s">
        <v>131</v>
      </c>
      <c r="E96" s="196" t="s">
        <v>19</v>
      </c>
      <c r="F96" s="197" t="s">
        <v>147</v>
      </c>
      <c r="G96" s="195"/>
      <c r="H96" s="198">
        <v>505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131</v>
      </c>
      <c r="AU96" s="204" t="s">
        <v>81</v>
      </c>
      <c r="AV96" s="13" t="s">
        <v>86</v>
      </c>
      <c r="AW96" s="13" t="s">
        <v>35</v>
      </c>
      <c r="AX96" s="13" t="s">
        <v>76</v>
      </c>
      <c r="AY96" s="204" t="s">
        <v>116</v>
      </c>
    </row>
    <row r="97" spans="1:65" s="14" customFormat="1" ht="11.25">
      <c r="B97" s="205"/>
      <c r="C97" s="206"/>
      <c r="D97" s="185" t="s">
        <v>131</v>
      </c>
      <c r="E97" s="207" t="s">
        <v>19</v>
      </c>
      <c r="F97" s="208" t="s">
        <v>134</v>
      </c>
      <c r="G97" s="206"/>
      <c r="H97" s="209">
        <v>505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131</v>
      </c>
      <c r="AU97" s="215" t="s">
        <v>81</v>
      </c>
      <c r="AV97" s="14" t="s">
        <v>122</v>
      </c>
      <c r="AW97" s="14" t="s">
        <v>35</v>
      </c>
      <c r="AX97" s="14" t="s">
        <v>81</v>
      </c>
      <c r="AY97" s="215" t="s">
        <v>116</v>
      </c>
    </row>
    <row r="98" spans="1:65" s="2" customFormat="1" ht="16.5" customHeight="1">
      <c r="A98" s="35"/>
      <c r="B98" s="36"/>
      <c r="C98" s="165" t="s">
        <v>148</v>
      </c>
      <c r="D98" s="165" t="s">
        <v>117</v>
      </c>
      <c r="E98" s="166" t="s">
        <v>149</v>
      </c>
      <c r="F98" s="167" t="s">
        <v>150</v>
      </c>
      <c r="G98" s="168" t="s">
        <v>128</v>
      </c>
      <c r="H98" s="169">
        <v>2</v>
      </c>
      <c r="I98" s="170"/>
      <c r="J98" s="171">
        <f>ROUND(I98*H98,2)</f>
        <v>0</v>
      </c>
      <c r="K98" s="167" t="s">
        <v>121</v>
      </c>
      <c r="L98" s="40"/>
      <c r="M98" s="172" t="s">
        <v>19</v>
      </c>
      <c r="N98" s="173" t="s">
        <v>47</v>
      </c>
      <c r="O98" s="65"/>
      <c r="P98" s="174">
        <f>O98*H98</f>
        <v>0</v>
      </c>
      <c r="Q98" s="174">
        <v>0</v>
      </c>
      <c r="R98" s="174">
        <f>Q98*H98</f>
        <v>0</v>
      </c>
      <c r="S98" s="174">
        <v>0.625</v>
      </c>
      <c r="T98" s="175">
        <f>S98*H98</f>
        <v>1.25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76" t="s">
        <v>122</v>
      </c>
      <c r="AT98" s="176" t="s">
        <v>117</v>
      </c>
      <c r="AU98" s="176" t="s">
        <v>81</v>
      </c>
      <c r="AY98" s="18" t="s">
        <v>116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8" t="s">
        <v>81</v>
      </c>
      <c r="BK98" s="177">
        <f>ROUND(I98*H98,2)</f>
        <v>0</v>
      </c>
      <c r="BL98" s="18" t="s">
        <v>122</v>
      </c>
      <c r="BM98" s="176" t="s">
        <v>151</v>
      </c>
    </row>
    <row r="99" spans="1:65" s="2" customFormat="1" ht="11.25">
      <c r="A99" s="35"/>
      <c r="B99" s="36"/>
      <c r="C99" s="37"/>
      <c r="D99" s="178" t="s">
        <v>124</v>
      </c>
      <c r="E99" s="37"/>
      <c r="F99" s="179" t="s">
        <v>152</v>
      </c>
      <c r="G99" s="37"/>
      <c r="H99" s="37"/>
      <c r="I99" s="180"/>
      <c r="J99" s="37"/>
      <c r="K99" s="37"/>
      <c r="L99" s="40"/>
      <c r="M99" s="181"/>
      <c r="N99" s="182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124</v>
      </c>
      <c r="AU99" s="18" t="s">
        <v>81</v>
      </c>
    </row>
    <row r="100" spans="1:65" s="12" customFormat="1" ht="11.25">
      <c r="B100" s="183"/>
      <c r="C100" s="184"/>
      <c r="D100" s="185" t="s">
        <v>131</v>
      </c>
      <c r="E100" s="186" t="s">
        <v>19</v>
      </c>
      <c r="F100" s="187" t="s">
        <v>153</v>
      </c>
      <c r="G100" s="184"/>
      <c r="H100" s="186" t="s">
        <v>19</v>
      </c>
      <c r="I100" s="188"/>
      <c r="J100" s="184"/>
      <c r="K100" s="184"/>
      <c r="L100" s="189"/>
      <c r="M100" s="190"/>
      <c r="N100" s="191"/>
      <c r="O100" s="191"/>
      <c r="P100" s="191"/>
      <c r="Q100" s="191"/>
      <c r="R100" s="191"/>
      <c r="S100" s="191"/>
      <c r="T100" s="192"/>
      <c r="AT100" s="193" t="s">
        <v>131</v>
      </c>
      <c r="AU100" s="193" t="s">
        <v>81</v>
      </c>
      <c r="AV100" s="12" t="s">
        <v>81</v>
      </c>
      <c r="AW100" s="12" t="s">
        <v>35</v>
      </c>
      <c r="AX100" s="12" t="s">
        <v>76</v>
      </c>
      <c r="AY100" s="193" t="s">
        <v>116</v>
      </c>
    </row>
    <row r="101" spans="1:65" s="13" customFormat="1" ht="11.25">
      <c r="B101" s="194"/>
      <c r="C101" s="195"/>
      <c r="D101" s="185" t="s">
        <v>131</v>
      </c>
      <c r="E101" s="196" t="s">
        <v>19</v>
      </c>
      <c r="F101" s="197" t="s">
        <v>154</v>
      </c>
      <c r="G101" s="195"/>
      <c r="H101" s="198">
        <v>2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131</v>
      </c>
      <c r="AU101" s="204" t="s">
        <v>81</v>
      </c>
      <c r="AV101" s="13" t="s">
        <v>86</v>
      </c>
      <c r="AW101" s="13" t="s">
        <v>35</v>
      </c>
      <c r="AX101" s="13" t="s">
        <v>76</v>
      </c>
      <c r="AY101" s="204" t="s">
        <v>116</v>
      </c>
    </row>
    <row r="102" spans="1:65" s="14" customFormat="1" ht="11.25">
      <c r="B102" s="205"/>
      <c r="C102" s="206"/>
      <c r="D102" s="185" t="s">
        <v>131</v>
      </c>
      <c r="E102" s="207" t="s">
        <v>19</v>
      </c>
      <c r="F102" s="208" t="s">
        <v>134</v>
      </c>
      <c r="G102" s="206"/>
      <c r="H102" s="209">
        <v>2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131</v>
      </c>
      <c r="AU102" s="215" t="s">
        <v>81</v>
      </c>
      <c r="AV102" s="14" t="s">
        <v>122</v>
      </c>
      <c r="AW102" s="14" t="s">
        <v>35</v>
      </c>
      <c r="AX102" s="14" t="s">
        <v>81</v>
      </c>
      <c r="AY102" s="215" t="s">
        <v>116</v>
      </c>
    </row>
    <row r="103" spans="1:65" s="2" customFormat="1" ht="16.5" customHeight="1">
      <c r="A103" s="35"/>
      <c r="B103" s="36"/>
      <c r="C103" s="165" t="s">
        <v>155</v>
      </c>
      <c r="D103" s="165" t="s">
        <v>117</v>
      </c>
      <c r="E103" s="166" t="s">
        <v>156</v>
      </c>
      <c r="F103" s="167" t="s">
        <v>157</v>
      </c>
      <c r="G103" s="168" t="s">
        <v>128</v>
      </c>
      <c r="H103" s="169">
        <v>3355</v>
      </c>
      <c r="I103" s="170"/>
      <c r="J103" s="171">
        <f>ROUND(I103*H103,2)</f>
        <v>0</v>
      </c>
      <c r="K103" s="167" t="s">
        <v>121</v>
      </c>
      <c r="L103" s="40"/>
      <c r="M103" s="172" t="s">
        <v>19</v>
      </c>
      <c r="N103" s="173" t="s">
        <v>47</v>
      </c>
      <c r="O103" s="65"/>
      <c r="P103" s="174">
        <f>O103*H103</f>
        <v>0</v>
      </c>
      <c r="Q103" s="174">
        <v>0</v>
      </c>
      <c r="R103" s="174">
        <f>Q103*H103</f>
        <v>0</v>
      </c>
      <c r="S103" s="174">
        <v>0.44</v>
      </c>
      <c r="T103" s="175">
        <f>S103*H103</f>
        <v>1476.2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76" t="s">
        <v>122</v>
      </c>
      <c r="AT103" s="176" t="s">
        <v>117</v>
      </c>
      <c r="AU103" s="176" t="s">
        <v>81</v>
      </c>
      <c r="AY103" s="18" t="s">
        <v>116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8" t="s">
        <v>81</v>
      </c>
      <c r="BK103" s="177">
        <f>ROUND(I103*H103,2)</f>
        <v>0</v>
      </c>
      <c r="BL103" s="18" t="s">
        <v>122</v>
      </c>
      <c r="BM103" s="176" t="s">
        <v>158</v>
      </c>
    </row>
    <row r="104" spans="1:65" s="2" customFormat="1" ht="11.25">
      <c r="A104" s="35"/>
      <c r="B104" s="36"/>
      <c r="C104" s="37"/>
      <c r="D104" s="178" t="s">
        <v>124</v>
      </c>
      <c r="E104" s="37"/>
      <c r="F104" s="179" t="s">
        <v>159</v>
      </c>
      <c r="G104" s="37"/>
      <c r="H104" s="37"/>
      <c r="I104" s="180"/>
      <c r="J104" s="37"/>
      <c r="K104" s="37"/>
      <c r="L104" s="40"/>
      <c r="M104" s="181"/>
      <c r="N104" s="182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124</v>
      </c>
      <c r="AU104" s="18" t="s">
        <v>81</v>
      </c>
    </row>
    <row r="105" spans="1:65" s="12" customFormat="1" ht="11.25">
      <c r="B105" s="183"/>
      <c r="C105" s="184"/>
      <c r="D105" s="185" t="s">
        <v>131</v>
      </c>
      <c r="E105" s="186" t="s">
        <v>19</v>
      </c>
      <c r="F105" s="187" t="s">
        <v>160</v>
      </c>
      <c r="G105" s="184"/>
      <c r="H105" s="186" t="s">
        <v>19</v>
      </c>
      <c r="I105" s="188"/>
      <c r="J105" s="184"/>
      <c r="K105" s="184"/>
      <c r="L105" s="189"/>
      <c r="M105" s="190"/>
      <c r="N105" s="191"/>
      <c r="O105" s="191"/>
      <c r="P105" s="191"/>
      <c r="Q105" s="191"/>
      <c r="R105" s="191"/>
      <c r="S105" s="191"/>
      <c r="T105" s="192"/>
      <c r="AT105" s="193" t="s">
        <v>131</v>
      </c>
      <c r="AU105" s="193" t="s">
        <v>81</v>
      </c>
      <c r="AV105" s="12" t="s">
        <v>81</v>
      </c>
      <c r="AW105" s="12" t="s">
        <v>35</v>
      </c>
      <c r="AX105" s="12" t="s">
        <v>76</v>
      </c>
      <c r="AY105" s="193" t="s">
        <v>116</v>
      </c>
    </row>
    <row r="106" spans="1:65" s="13" customFormat="1" ht="11.25">
      <c r="B106" s="194"/>
      <c r="C106" s="195"/>
      <c r="D106" s="185" t="s">
        <v>131</v>
      </c>
      <c r="E106" s="196" t="s">
        <v>19</v>
      </c>
      <c r="F106" s="197" t="s">
        <v>161</v>
      </c>
      <c r="G106" s="195"/>
      <c r="H106" s="198">
        <v>3355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131</v>
      </c>
      <c r="AU106" s="204" t="s">
        <v>81</v>
      </c>
      <c r="AV106" s="13" t="s">
        <v>86</v>
      </c>
      <c r="AW106" s="13" t="s">
        <v>35</v>
      </c>
      <c r="AX106" s="13" t="s">
        <v>76</v>
      </c>
      <c r="AY106" s="204" t="s">
        <v>116</v>
      </c>
    </row>
    <row r="107" spans="1:65" s="14" customFormat="1" ht="11.25">
      <c r="B107" s="205"/>
      <c r="C107" s="206"/>
      <c r="D107" s="185" t="s">
        <v>131</v>
      </c>
      <c r="E107" s="207" t="s">
        <v>19</v>
      </c>
      <c r="F107" s="208" t="s">
        <v>134</v>
      </c>
      <c r="G107" s="206"/>
      <c r="H107" s="209">
        <v>3355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131</v>
      </c>
      <c r="AU107" s="215" t="s">
        <v>81</v>
      </c>
      <c r="AV107" s="14" t="s">
        <v>122</v>
      </c>
      <c r="AW107" s="14" t="s">
        <v>35</v>
      </c>
      <c r="AX107" s="14" t="s">
        <v>81</v>
      </c>
      <c r="AY107" s="215" t="s">
        <v>116</v>
      </c>
    </row>
    <row r="108" spans="1:65" s="2" customFormat="1" ht="16.5" customHeight="1">
      <c r="A108" s="35"/>
      <c r="B108" s="36"/>
      <c r="C108" s="165" t="s">
        <v>162</v>
      </c>
      <c r="D108" s="165" t="s">
        <v>117</v>
      </c>
      <c r="E108" s="166" t="s">
        <v>163</v>
      </c>
      <c r="F108" s="167" t="s">
        <v>164</v>
      </c>
      <c r="G108" s="168" t="s">
        <v>120</v>
      </c>
      <c r="H108" s="169">
        <v>1693</v>
      </c>
      <c r="I108" s="170"/>
      <c r="J108" s="171">
        <f>ROUND(I108*H108,2)</f>
        <v>0</v>
      </c>
      <c r="K108" s="167" t="s">
        <v>121</v>
      </c>
      <c r="L108" s="40"/>
      <c r="M108" s="172" t="s">
        <v>19</v>
      </c>
      <c r="N108" s="173" t="s">
        <v>47</v>
      </c>
      <c r="O108" s="65"/>
      <c r="P108" s="174">
        <f>O108*H108</f>
        <v>0</v>
      </c>
      <c r="Q108" s="174">
        <v>0</v>
      </c>
      <c r="R108" s="174">
        <f>Q108*H108</f>
        <v>0</v>
      </c>
      <c r="S108" s="174">
        <v>0.28999999999999998</v>
      </c>
      <c r="T108" s="175">
        <f>S108*H108</f>
        <v>490.96999999999997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76" t="s">
        <v>122</v>
      </c>
      <c r="AT108" s="176" t="s">
        <v>117</v>
      </c>
      <c r="AU108" s="176" t="s">
        <v>81</v>
      </c>
      <c r="AY108" s="18" t="s">
        <v>116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8" t="s">
        <v>81</v>
      </c>
      <c r="BK108" s="177">
        <f>ROUND(I108*H108,2)</f>
        <v>0</v>
      </c>
      <c r="BL108" s="18" t="s">
        <v>122</v>
      </c>
      <c r="BM108" s="176" t="s">
        <v>165</v>
      </c>
    </row>
    <row r="109" spans="1:65" s="2" customFormat="1" ht="11.25">
      <c r="A109" s="35"/>
      <c r="B109" s="36"/>
      <c r="C109" s="37"/>
      <c r="D109" s="178" t="s">
        <v>124</v>
      </c>
      <c r="E109" s="37"/>
      <c r="F109" s="179" t="s">
        <v>166</v>
      </c>
      <c r="G109" s="37"/>
      <c r="H109" s="37"/>
      <c r="I109" s="180"/>
      <c r="J109" s="37"/>
      <c r="K109" s="37"/>
      <c r="L109" s="40"/>
      <c r="M109" s="181"/>
      <c r="N109" s="182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124</v>
      </c>
      <c r="AU109" s="18" t="s">
        <v>81</v>
      </c>
    </row>
    <row r="110" spans="1:65" s="12" customFormat="1" ht="11.25">
      <c r="B110" s="183"/>
      <c r="C110" s="184"/>
      <c r="D110" s="185" t="s">
        <v>131</v>
      </c>
      <c r="E110" s="186" t="s">
        <v>19</v>
      </c>
      <c r="F110" s="187" t="s">
        <v>167</v>
      </c>
      <c r="G110" s="184"/>
      <c r="H110" s="186" t="s">
        <v>19</v>
      </c>
      <c r="I110" s="188"/>
      <c r="J110" s="184"/>
      <c r="K110" s="184"/>
      <c r="L110" s="189"/>
      <c r="M110" s="190"/>
      <c r="N110" s="191"/>
      <c r="O110" s="191"/>
      <c r="P110" s="191"/>
      <c r="Q110" s="191"/>
      <c r="R110" s="191"/>
      <c r="S110" s="191"/>
      <c r="T110" s="192"/>
      <c r="AT110" s="193" t="s">
        <v>131</v>
      </c>
      <c r="AU110" s="193" t="s">
        <v>81</v>
      </c>
      <c r="AV110" s="12" t="s">
        <v>81</v>
      </c>
      <c r="AW110" s="12" t="s">
        <v>35</v>
      </c>
      <c r="AX110" s="12" t="s">
        <v>76</v>
      </c>
      <c r="AY110" s="193" t="s">
        <v>116</v>
      </c>
    </row>
    <row r="111" spans="1:65" s="13" customFormat="1" ht="11.25">
      <c r="B111" s="194"/>
      <c r="C111" s="195"/>
      <c r="D111" s="185" t="s">
        <v>131</v>
      </c>
      <c r="E111" s="196" t="s">
        <v>19</v>
      </c>
      <c r="F111" s="197" t="s">
        <v>168</v>
      </c>
      <c r="G111" s="195"/>
      <c r="H111" s="198">
        <v>1693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131</v>
      </c>
      <c r="AU111" s="204" t="s">
        <v>81</v>
      </c>
      <c r="AV111" s="13" t="s">
        <v>86</v>
      </c>
      <c r="AW111" s="13" t="s">
        <v>35</v>
      </c>
      <c r="AX111" s="13" t="s">
        <v>76</v>
      </c>
      <c r="AY111" s="204" t="s">
        <v>116</v>
      </c>
    </row>
    <row r="112" spans="1:65" s="14" customFormat="1" ht="11.25">
      <c r="B112" s="205"/>
      <c r="C112" s="206"/>
      <c r="D112" s="185" t="s">
        <v>131</v>
      </c>
      <c r="E112" s="207" t="s">
        <v>19</v>
      </c>
      <c r="F112" s="208" t="s">
        <v>134</v>
      </c>
      <c r="G112" s="206"/>
      <c r="H112" s="209">
        <v>1693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131</v>
      </c>
      <c r="AU112" s="215" t="s">
        <v>81</v>
      </c>
      <c r="AV112" s="14" t="s">
        <v>122</v>
      </c>
      <c r="AW112" s="14" t="s">
        <v>35</v>
      </c>
      <c r="AX112" s="14" t="s">
        <v>81</v>
      </c>
      <c r="AY112" s="215" t="s">
        <v>116</v>
      </c>
    </row>
    <row r="113" spans="1:65" s="2" customFormat="1" ht="16.5" customHeight="1">
      <c r="A113" s="35"/>
      <c r="B113" s="36"/>
      <c r="C113" s="165" t="s">
        <v>169</v>
      </c>
      <c r="D113" s="165" t="s">
        <v>117</v>
      </c>
      <c r="E113" s="166" t="s">
        <v>170</v>
      </c>
      <c r="F113" s="167" t="s">
        <v>171</v>
      </c>
      <c r="G113" s="168" t="s">
        <v>120</v>
      </c>
      <c r="H113" s="169">
        <v>1453</v>
      </c>
      <c r="I113" s="170"/>
      <c r="J113" s="171">
        <f>ROUND(I113*H113,2)</f>
        <v>0</v>
      </c>
      <c r="K113" s="167" t="s">
        <v>121</v>
      </c>
      <c r="L113" s="40"/>
      <c r="M113" s="172" t="s">
        <v>19</v>
      </c>
      <c r="N113" s="173" t="s">
        <v>47</v>
      </c>
      <c r="O113" s="65"/>
      <c r="P113" s="174">
        <f>O113*H113</f>
        <v>0</v>
      </c>
      <c r="Q113" s="174">
        <v>0</v>
      </c>
      <c r="R113" s="174">
        <f>Q113*H113</f>
        <v>0</v>
      </c>
      <c r="S113" s="174">
        <v>0.04</v>
      </c>
      <c r="T113" s="175">
        <f>S113*H113</f>
        <v>58.120000000000005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76" t="s">
        <v>122</v>
      </c>
      <c r="AT113" s="176" t="s">
        <v>117</v>
      </c>
      <c r="AU113" s="176" t="s">
        <v>81</v>
      </c>
      <c r="AY113" s="18" t="s">
        <v>116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8" t="s">
        <v>81</v>
      </c>
      <c r="BK113" s="177">
        <f>ROUND(I113*H113,2)</f>
        <v>0</v>
      </c>
      <c r="BL113" s="18" t="s">
        <v>122</v>
      </c>
      <c r="BM113" s="176" t="s">
        <v>172</v>
      </c>
    </row>
    <row r="114" spans="1:65" s="2" customFormat="1" ht="11.25">
      <c r="A114" s="35"/>
      <c r="B114" s="36"/>
      <c r="C114" s="37"/>
      <c r="D114" s="178" t="s">
        <v>124</v>
      </c>
      <c r="E114" s="37"/>
      <c r="F114" s="179" t="s">
        <v>173</v>
      </c>
      <c r="G114" s="37"/>
      <c r="H114" s="37"/>
      <c r="I114" s="180"/>
      <c r="J114" s="37"/>
      <c r="K114" s="37"/>
      <c r="L114" s="40"/>
      <c r="M114" s="181"/>
      <c r="N114" s="182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124</v>
      </c>
      <c r="AU114" s="18" t="s">
        <v>81</v>
      </c>
    </row>
    <row r="115" spans="1:65" s="2" customFormat="1" ht="16.5" customHeight="1">
      <c r="A115" s="35"/>
      <c r="B115" s="36"/>
      <c r="C115" s="165" t="s">
        <v>174</v>
      </c>
      <c r="D115" s="165" t="s">
        <v>117</v>
      </c>
      <c r="E115" s="166" t="s">
        <v>175</v>
      </c>
      <c r="F115" s="167" t="s">
        <v>176</v>
      </c>
      <c r="G115" s="168" t="s">
        <v>120</v>
      </c>
      <c r="H115" s="169">
        <v>3386</v>
      </c>
      <c r="I115" s="170"/>
      <c r="J115" s="171">
        <f>ROUND(I115*H115,2)</f>
        <v>0</v>
      </c>
      <c r="K115" s="167" t="s">
        <v>121</v>
      </c>
      <c r="L115" s="40"/>
      <c r="M115" s="172" t="s">
        <v>19</v>
      </c>
      <c r="N115" s="173" t="s">
        <v>47</v>
      </c>
      <c r="O115" s="65"/>
      <c r="P115" s="174">
        <f>O115*H115</f>
        <v>0</v>
      </c>
      <c r="Q115" s="174">
        <v>0</v>
      </c>
      <c r="R115" s="174">
        <f>Q115*H115</f>
        <v>0</v>
      </c>
      <c r="S115" s="174">
        <v>0.115</v>
      </c>
      <c r="T115" s="175">
        <f>S115*H115</f>
        <v>389.39000000000004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76" t="s">
        <v>122</v>
      </c>
      <c r="AT115" s="176" t="s">
        <v>117</v>
      </c>
      <c r="AU115" s="176" t="s">
        <v>81</v>
      </c>
      <c r="AY115" s="18" t="s">
        <v>116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8" t="s">
        <v>81</v>
      </c>
      <c r="BK115" s="177">
        <f>ROUND(I115*H115,2)</f>
        <v>0</v>
      </c>
      <c r="BL115" s="18" t="s">
        <v>122</v>
      </c>
      <c r="BM115" s="176" t="s">
        <v>177</v>
      </c>
    </row>
    <row r="116" spans="1:65" s="2" customFormat="1" ht="11.25">
      <c r="A116" s="35"/>
      <c r="B116" s="36"/>
      <c r="C116" s="37"/>
      <c r="D116" s="178" t="s">
        <v>124</v>
      </c>
      <c r="E116" s="37"/>
      <c r="F116" s="179" t="s">
        <v>178</v>
      </c>
      <c r="G116" s="37"/>
      <c r="H116" s="37"/>
      <c r="I116" s="180"/>
      <c r="J116" s="37"/>
      <c r="K116" s="37"/>
      <c r="L116" s="40"/>
      <c r="M116" s="181"/>
      <c r="N116" s="182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124</v>
      </c>
      <c r="AU116" s="18" t="s">
        <v>81</v>
      </c>
    </row>
    <row r="117" spans="1:65" s="12" customFormat="1" ht="11.25">
      <c r="B117" s="183"/>
      <c r="C117" s="184"/>
      <c r="D117" s="185" t="s">
        <v>131</v>
      </c>
      <c r="E117" s="186" t="s">
        <v>19</v>
      </c>
      <c r="F117" s="187" t="s">
        <v>179</v>
      </c>
      <c r="G117" s="184"/>
      <c r="H117" s="186" t="s">
        <v>19</v>
      </c>
      <c r="I117" s="188"/>
      <c r="J117" s="184"/>
      <c r="K117" s="184"/>
      <c r="L117" s="189"/>
      <c r="M117" s="190"/>
      <c r="N117" s="191"/>
      <c r="O117" s="191"/>
      <c r="P117" s="191"/>
      <c r="Q117" s="191"/>
      <c r="R117" s="191"/>
      <c r="S117" s="191"/>
      <c r="T117" s="192"/>
      <c r="AT117" s="193" t="s">
        <v>131</v>
      </c>
      <c r="AU117" s="193" t="s">
        <v>81</v>
      </c>
      <c r="AV117" s="12" t="s">
        <v>81</v>
      </c>
      <c r="AW117" s="12" t="s">
        <v>35</v>
      </c>
      <c r="AX117" s="12" t="s">
        <v>76</v>
      </c>
      <c r="AY117" s="193" t="s">
        <v>116</v>
      </c>
    </row>
    <row r="118" spans="1:65" s="13" customFormat="1" ht="11.25">
      <c r="B118" s="194"/>
      <c r="C118" s="195"/>
      <c r="D118" s="185" t="s">
        <v>131</v>
      </c>
      <c r="E118" s="196" t="s">
        <v>19</v>
      </c>
      <c r="F118" s="197" t="s">
        <v>180</v>
      </c>
      <c r="G118" s="195"/>
      <c r="H118" s="198">
        <v>3386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131</v>
      </c>
      <c r="AU118" s="204" t="s">
        <v>81</v>
      </c>
      <c r="AV118" s="13" t="s">
        <v>86</v>
      </c>
      <c r="AW118" s="13" t="s">
        <v>35</v>
      </c>
      <c r="AX118" s="13" t="s">
        <v>76</v>
      </c>
      <c r="AY118" s="204" t="s">
        <v>116</v>
      </c>
    </row>
    <row r="119" spans="1:65" s="14" customFormat="1" ht="11.25">
      <c r="B119" s="205"/>
      <c r="C119" s="206"/>
      <c r="D119" s="185" t="s">
        <v>131</v>
      </c>
      <c r="E119" s="207" t="s">
        <v>19</v>
      </c>
      <c r="F119" s="208" t="s">
        <v>134</v>
      </c>
      <c r="G119" s="206"/>
      <c r="H119" s="209">
        <v>3386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131</v>
      </c>
      <c r="AU119" s="215" t="s">
        <v>81</v>
      </c>
      <c r="AV119" s="14" t="s">
        <v>122</v>
      </c>
      <c r="AW119" s="14" t="s">
        <v>35</v>
      </c>
      <c r="AX119" s="14" t="s">
        <v>81</v>
      </c>
      <c r="AY119" s="215" t="s">
        <v>116</v>
      </c>
    </row>
    <row r="120" spans="1:65" s="2" customFormat="1" ht="16.5" customHeight="1">
      <c r="A120" s="35"/>
      <c r="B120" s="36"/>
      <c r="C120" s="165" t="s">
        <v>181</v>
      </c>
      <c r="D120" s="165" t="s">
        <v>117</v>
      </c>
      <c r="E120" s="166" t="s">
        <v>182</v>
      </c>
      <c r="F120" s="167" t="s">
        <v>183</v>
      </c>
      <c r="G120" s="168" t="s">
        <v>120</v>
      </c>
      <c r="H120" s="169">
        <v>1693</v>
      </c>
      <c r="I120" s="170"/>
      <c r="J120" s="171">
        <f>ROUND(I120*H120,2)</f>
        <v>0</v>
      </c>
      <c r="K120" s="167" t="s">
        <v>121</v>
      </c>
      <c r="L120" s="40"/>
      <c r="M120" s="172" t="s">
        <v>19</v>
      </c>
      <c r="N120" s="173" t="s">
        <v>47</v>
      </c>
      <c r="O120" s="65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76" t="s">
        <v>122</v>
      </c>
      <c r="AT120" s="176" t="s">
        <v>117</v>
      </c>
      <c r="AU120" s="176" t="s">
        <v>81</v>
      </c>
      <c r="AY120" s="18" t="s">
        <v>116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8" t="s">
        <v>81</v>
      </c>
      <c r="BK120" s="177">
        <f>ROUND(I120*H120,2)</f>
        <v>0</v>
      </c>
      <c r="BL120" s="18" t="s">
        <v>122</v>
      </c>
      <c r="BM120" s="176" t="s">
        <v>184</v>
      </c>
    </row>
    <row r="121" spans="1:65" s="2" customFormat="1" ht="11.25">
      <c r="A121" s="35"/>
      <c r="B121" s="36"/>
      <c r="C121" s="37"/>
      <c r="D121" s="178" t="s">
        <v>124</v>
      </c>
      <c r="E121" s="37"/>
      <c r="F121" s="179" t="s">
        <v>185</v>
      </c>
      <c r="G121" s="37"/>
      <c r="H121" s="37"/>
      <c r="I121" s="180"/>
      <c r="J121" s="37"/>
      <c r="K121" s="37"/>
      <c r="L121" s="40"/>
      <c r="M121" s="181"/>
      <c r="N121" s="182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124</v>
      </c>
      <c r="AU121" s="18" t="s">
        <v>81</v>
      </c>
    </row>
    <row r="122" spans="1:65" s="2" customFormat="1" ht="16.5" customHeight="1">
      <c r="A122" s="35"/>
      <c r="B122" s="36"/>
      <c r="C122" s="165" t="s">
        <v>114</v>
      </c>
      <c r="D122" s="165" t="s">
        <v>117</v>
      </c>
      <c r="E122" s="166" t="s">
        <v>186</v>
      </c>
      <c r="F122" s="167" t="s">
        <v>187</v>
      </c>
      <c r="G122" s="168" t="s">
        <v>188</v>
      </c>
      <c r="H122" s="169">
        <v>2555.5500000000002</v>
      </c>
      <c r="I122" s="170"/>
      <c r="J122" s="171">
        <f>ROUND(I122*H122,2)</f>
        <v>0</v>
      </c>
      <c r="K122" s="167" t="s">
        <v>121</v>
      </c>
      <c r="L122" s="40"/>
      <c r="M122" s="172" t="s">
        <v>19</v>
      </c>
      <c r="N122" s="173" t="s">
        <v>47</v>
      </c>
      <c r="O122" s="6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6" t="s">
        <v>122</v>
      </c>
      <c r="AT122" s="176" t="s">
        <v>117</v>
      </c>
      <c r="AU122" s="176" t="s">
        <v>81</v>
      </c>
      <c r="AY122" s="18" t="s">
        <v>116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8" t="s">
        <v>81</v>
      </c>
      <c r="BK122" s="177">
        <f>ROUND(I122*H122,2)</f>
        <v>0</v>
      </c>
      <c r="BL122" s="18" t="s">
        <v>122</v>
      </c>
      <c r="BM122" s="176" t="s">
        <v>189</v>
      </c>
    </row>
    <row r="123" spans="1:65" s="2" customFormat="1" ht="11.25">
      <c r="A123" s="35"/>
      <c r="B123" s="36"/>
      <c r="C123" s="37"/>
      <c r="D123" s="178" t="s">
        <v>124</v>
      </c>
      <c r="E123" s="37"/>
      <c r="F123" s="179" t="s">
        <v>190</v>
      </c>
      <c r="G123" s="37"/>
      <c r="H123" s="37"/>
      <c r="I123" s="180"/>
      <c r="J123" s="37"/>
      <c r="K123" s="37"/>
      <c r="L123" s="40"/>
      <c r="M123" s="181"/>
      <c r="N123" s="182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124</v>
      </c>
      <c r="AU123" s="18" t="s">
        <v>81</v>
      </c>
    </row>
    <row r="124" spans="1:65" s="12" customFormat="1" ht="11.25">
      <c r="B124" s="183"/>
      <c r="C124" s="184"/>
      <c r="D124" s="185" t="s">
        <v>131</v>
      </c>
      <c r="E124" s="186" t="s">
        <v>19</v>
      </c>
      <c r="F124" s="187" t="s">
        <v>191</v>
      </c>
      <c r="G124" s="184"/>
      <c r="H124" s="186" t="s">
        <v>19</v>
      </c>
      <c r="I124" s="188"/>
      <c r="J124" s="184"/>
      <c r="K124" s="184"/>
      <c r="L124" s="189"/>
      <c r="M124" s="190"/>
      <c r="N124" s="191"/>
      <c r="O124" s="191"/>
      <c r="P124" s="191"/>
      <c r="Q124" s="191"/>
      <c r="R124" s="191"/>
      <c r="S124" s="191"/>
      <c r="T124" s="192"/>
      <c r="AT124" s="193" t="s">
        <v>131</v>
      </c>
      <c r="AU124" s="193" t="s">
        <v>81</v>
      </c>
      <c r="AV124" s="12" t="s">
        <v>81</v>
      </c>
      <c r="AW124" s="12" t="s">
        <v>35</v>
      </c>
      <c r="AX124" s="12" t="s">
        <v>76</v>
      </c>
      <c r="AY124" s="193" t="s">
        <v>116</v>
      </c>
    </row>
    <row r="125" spans="1:65" s="12" customFormat="1" ht="11.25">
      <c r="B125" s="183"/>
      <c r="C125" s="184"/>
      <c r="D125" s="185" t="s">
        <v>131</v>
      </c>
      <c r="E125" s="186" t="s">
        <v>19</v>
      </c>
      <c r="F125" s="187" t="s">
        <v>192</v>
      </c>
      <c r="G125" s="184"/>
      <c r="H125" s="186" t="s">
        <v>19</v>
      </c>
      <c r="I125" s="188"/>
      <c r="J125" s="184"/>
      <c r="K125" s="184"/>
      <c r="L125" s="189"/>
      <c r="M125" s="190"/>
      <c r="N125" s="191"/>
      <c r="O125" s="191"/>
      <c r="P125" s="191"/>
      <c r="Q125" s="191"/>
      <c r="R125" s="191"/>
      <c r="S125" s="191"/>
      <c r="T125" s="192"/>
      <c r="AT125" s="193" t="s">
        <v>131</v>
      </c>
      <c r="AU125" s="193" t="s">
        <v>81</v>
      </c>
      <c r="AV125" s="12" t="s">
        <v>81</v>
      </c>
      <c r="AW125" s="12" t="s">
        <v>35</v>
      </c>
      <c r="AX125" s="12" t="s">
        <v>76</v>
      </c>
      <c r="AY125" s="193" t="s">
        <v>116</v>
      </c>
    </row>
    <row r="126" spans="1:65" s="13" customFormat="1" ht="11.25">
      <c r="B126" s="194"/>
      <c r="C126" s="195"/>
      <c r="D126" s="185" t="s">
        <v>131</v>
      </c>
      <c r="E126" s="196" t="s">
        <v>19</v>
      </c>
      <c r="F126" s="197" t="s">
        <v>193</v>
      </c>
      <c r="G126" s="195"/>
      <c r="H126" s="198">
        <v>2555.5500000000002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131</v>
      </c>
      <c r="AU126" s="204" t="s">
        <v>81</v>
      </c>
      <c r="AV126" s="13" t="s">
        <v>86</v>
      </c>
      <c r="AW126" s="13" t="s">
        <v>35</v>
      </c>
      <c r="AX126" s="13" t="s">
        <v>76</v>
      </c>
      <c r="AY126" s="204" t="s">
        <v>116</v>
      </c>
    </row>
    <row r="127" spans="1:65" s="14" customFormat="1" ht="11.25">
      <c r="B127" s="205"/>
      <c r="C127" s="206"/>
      <c r="D127" s="185" t="s">
        <v>131</v>
      </c>
      <c r="E127" s="207" t="s">
        <v>19</v>
      </c>
      <c r="F127" s="208" t="s">
        <v>134</v>
      </c>
      <c r="G127" s="206"/>
      <c r="H127" s="209">
        <v>2555.5500000000002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131</v>
      </c>
      <c r="AU127" s="215" t="s">
        <v>81</v>
      </c>
      <c r="AV127" s="14" t="s">
        <v>122</v>
      </c>
      <c r="AW127" s="14" t="s">
        <v>35</v>
      </c>
      <c r="AX127" s="14" t="s">
        <v>81</v>
      </c>
      <c r="AY127" s="215" t="s">
        <v>116</v>
      </c>
    </row>
    <row r="128" spans="1:65" s="2" customFormat="1" ht="16.5" customHeight="1">
      <c r="A128" s="35"/>
      <c r="B128" s="36"/>
      <c r="C128" s="165" t="s">
        <v>194</v>
      </c>
      <c r="D128" s="165" t="s">
        <v>117</v>
      </c>
      <c r="E128" s="166" t="s">
        <v>195</v>
      </c>
      <c r="F128" s="167" t="s">
        <v>196</v>
      </c>
      <c r="G128" s="168" t="s">
        <v>188</v>
      </c>
      <c r="H128" s="169">
        <v>22999.95</v>
      </c>
      <c r="I128" s="170"/>
      <c r="J128" s="171">
        <f>ROUND(I128*H128,2)</f>
        <v>0</v>
      </c>
      <c r="K128" s="167" t="s">
        <v>121</v>
      </c>
      <c r="L128" s="40"/>
      <c r="M128" s="172" t="s">
        <v>19</v>
      </c>
      <c r="N128" s="173" t="s">
        <v>47</v>
      </c>
      <c r="O128" s="6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122</v>
      </c>
      <c r="AT128" s="176" t="s">
        <v>117</v>
      </c>
      <c r="AU128" s="176" t="s">
        <v>81</v>
      </c>
      <c r="AY128" s="18" t="s">
        <v>116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81</v>
      </c>
      <c r="BK128" s="177">
        <f>ROUND(I128*H128,2)</f>
        <v>0</v>
      </c>
      <c r="BL128" s="18" t="s">
        <v>122</v>
      </c>
      <c r="BM128" s="176" t="s">
        <v>197</v>
      </c>
    </row>
    <row r="129" spans="1:65" s="2" customFormat="1" ht="11.25">
      <c r="A129" s="35"/>
      <c r="B129" s="36"/>
      <c r="C129" s="37"/>
      <c r="D129" s="178" t="s">
        <v>124</v>
      </c>
      <c r="E129" s="37"/>
      <c r="F129" s="179" t="s">
        <v>198</v>
      </c>
      <c r="G129" s="37"/>
      <c r="H129" s="37"/>
      <c r="I129" s="180"/>
      <c r="J129" s="37"/>
      <c r="K129" s="37"/>
      <c r="L129" s="40"/>
      <c r="M129" s="181"/>
      <c r="N129" s="182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124</v>
      </c>
      <c r="AU129" s="18" t="s">
        <v>81</v>
      </c>
    </row>
    <row r="130" spans="1:65" s="13" customFormat="1" ht="11.25">
      <c r="B130" s="194"/>
      <c r="C130" s="195"/>
      <c r="D130" s="185" t="s">
        <v>131</v>
      </c>
      <c r="E130" s="196" t="s">
        <v>19</v>
      </c>
      <c r="F130" s="197" t="s">
        <v>199</v>
      </c>
      <c r="G130" s="195"/>
      <c r="H130" s="198">
        <v>22999.95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131</v>
      </c>
      <c r="AU130" s="204" t="s">
        <v>81</v>
      </c>
      <c r="AV130" s="13" t="s">
        <v>86</v>
      </c>
      <c r="AW130" s="13" t="s">
        <v>35</v>
      </c>
      <c r="AX130" s="13" t="s">
        <v>76</v>
      </c>
      <c r="AY130" s="204" t="s">
        <v>116</v>
      </c>
    </row>
    <row r="131" spans="1:65" s="14" customFormat="1" ht="11.25">
      <c r="B131" s="205"/>
      <c r="C131" s="206"/>
      <c r="D131" s="185" t="s">
        <v>131</v>
      </c>
      <c r="E131" s="207" t="s">
        <v>19</v>
      </c>
      <c r="F131" s="208" t="s">
        <v>134</v>
      </c>
      <c r="G131" s="206"/>
      <c r="H131" s="209">
        <v>22999.95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131</v>
      </c>
      <c r="AU131" s="215" t="s">
        <v>81</v>
      </c>
      <c r="AV131" s="14" t="s">
        <v>122</v>
      </c>
      <c r="AW131" s="14" t="s">
        <v>35</v>
      </c>
      <c r="AX131" s="14" t="s">
        <v>81</v>
      </c>
      <c r="AY131" s="215" t="s">
        <v>116</v>
      </c>
    </row>
    <row r="132" spans="1:65" s="2" customFormat="1" ht="24.2" customHeight="1">
      <c r="A132" s="35"/>
      <c r="B132" s="36"/>
      <c r="C132" s="165" t="s">
        <v>200</v>
      </c>
      <c r="D132" s="165" t="s">
        <v>117</v>
      </c>
      <c r="E132" s="166" t="s">
        <v>201</v>
      </c>
      <c r="F132" s="167" t="s">
        <v>202</v>
      </c>
      <c r="G132" s="168" t="s">
        <v>188</v>
      </c>
      <c r="H132" s="169">
        <v>91.405000000000001</v>
      </c>
      <c r="I132" s="170"/>
      <c r="J132" s="171">
        <f>ROUND(I132*H132,2)</f>
        <v>0</v>
      </c>
      <c r="K132" s="167" t="s">
        <v>121</v>
      </c>
      <c r="L132" s="40"/>
      <c r="M132" s="172" t="s">
        <v>19</v>
      </c>
      <c r="N132" s="173" t="s">
        <v>47</v>
      </c>
      <c r="O132" s="65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122</v>
      </c>
      <c r="AT132" s="176" t="s">
        <v>117</v>
      </c>
      <c r="AU132" s="176" t="s">
        <v>81</v>
      </c>
      <c r="AY132" s="18" t="s">
        <v>116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8" t="s">
        <v>81</v>
      </c>
      <c r="BK132" s="177">
        <f>ROUND(I132*H132,2)</f>
        <v>0</v>
      </c>
      <c r="BL132" s="18" t="s">
        <v>122</v>
      </c>
      <c r="BM132" s="176" t="s">
        <v>203</v>
      </c>
    </row>
    <row r="133" spans="1:65" s="2" customFormat="1" ht="11.25">
      <c r="A133" s="35"/>
      <c r="B133" s="36"/>
      <c r="C133" s="37"/>
      <c r="D133" s="178" t="s">
        <v>124</v>
      </c>
      <c r="E133" s="37"/>
      <c r="F133" s="179" t="s">
        <v>204</v>
      </c>
      <c r="G133" s="37"/>
      <c r="H133" s="37"/>
      <c r="I133" s="180"/>
      <c r="J133" s="37"/>
      <c r="K133" s="37"/>
      <c r="L133" s="40"/>
      <c r="M133" s="181"/>
      <c r="N133" s="182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124</v>
      </c>
      <c r="AU133" s="18" t="s">
        <v>81</v>
      </c>
    </row>
    <row r="134" spans="1:65" s="2" customFormat="1" ht="24.2" customHeight="1">
      <c r="A134" s="35"/>
      <c r="B134" s="36"/>
      <c r="C134" s="165" t="s">
        <v>205</v>
      </c>
      <c r="D134" s="165" t="s">
        <v>117</v>
      </c>
      <c r="E134" s="166" t="s">
        <v>206</v>
      </c>
      <c r="F134" s="167" t="s">
        <v>207</v>
      </c>
      <c r="G134" s="168" t="s">
        <v>188</v>
      </c>
      <c r="H134" s="169">
        <v>2464.145</v>
      </c>
      <c r="I134" s="170"/>
      <c r="J134" s="171">
        <f>ROUND(I134*H134,2)</f>
        <v>0</v>
      </c>
      <c r="K134" s="167" t="s">
        <v>121</v>
      </c>
      <c r="L134" s="40"/>
      <c r="M134" s="172" t="s">
        <v>19</v>
      </c>
      <c r="N134" s="173" t="s">
        <v>47</v>
      </c>
      <c r="O134" s="65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122</v>
      </c>
      <c r="AT134" s="176" t="s">
        <v>117</v>
      </c>
      <c r="AU134" s="176" t="s">
        <v>81</v>
      </c>
      <c r="AY134" s="18" t="s">
        <v>116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8" t="s">
        <v>81</v>
      </c>
      <c r="BK134" s="177">
        <f>ROUND(I134*H134,2)</f>
        <v>0</v>
      </c>
      <c r="BL134" s="18" t="s">
        <v>122</v>
      </c>
      <c r="BM134" s="176" t="s">
        <v>208</v>
      </c>
    </row>
    <row r="135" spans="1:65" s="2" customFormat="1" ht="11.25">
      <c r="A135" s="35"/>
      <c r="B135" s="36"/>
      <c r="C135" s="37"/>
      <c r="D135" s="178" t="s">
        <v>124</v>
      </c>
      <c r="E135" s="37"/>
      <c r="F135" s="179" t="s">
        <v>209</v>
      </c>
      <c r="G135" s="37"/>
      <c r="H135" s="37"/>
      <c r="I135" s="180"/>
      <c r="J135" s="37"/>
      <c r="K135" s="37"/>
      <c r="L135" s="40"/>
      <c r="M135" s="181"/>
      <c r="N135" s="182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124</v>
      </c>
      <c r="AU135" s="18" t="s">
        <v>81</v>
      </c>
    </row>
    <row r="136" spans="1:65" s="11" customFormat="1" ht="25.9" customHeight="1">
      <c r="B136" s="151"/>
      <c r="C136" s="152"/>
      <c r="D136" s="153" t="s">
        <v>75</v>
      </c>
      <c r="E136" s="154" t="s">
        <v>210</v>
      </c>
      <c r="F136" s="154" t="s">
        <v>211</v>
      </c>
      <c r="G136" s="152"/>
      <c r="H136" s="152"/>
      <c r="I136" s="155"/>
      <c r="J136" s="156">
        <f>BK136</f>
        <v>0</v>
      </c>
      <c r="K136" s="152"/>
      <c r="L136" s="157"/>
      <c r="M136" s="158"/>
      <c r="N136" s="159"/>
      <c r="O136" s="159"/>
      <c r="P136" s="160">
        <f>SUM(P137:P147)</f>
        <v>0</v>
      </c>
      <c r="Q136" s="159"/>
      <c r="R136" s="160">
        <f>SUM(R137:R147)</f>
        <v>0</v>
      </c>
      <c r="S136" s="159"/>
      <c r="T136" s="161">
        <f>SUM(T137:T147)</f>
        <v>0</v>
      </c>
      <c r="AR136" s="162" t="s">
        <v>81</v>
      </c>
      <c r="AT136" s="163" t="s">
        <v>75</v>
      </c>
      <c r="AU136" s="163" t="s">
        <v>76</v>
      </c>
      <c r="AY136" s="162" t="s">
        <v>116</v>
      </c>
      <c r="BK136" s="164">
        <f>SUM(BK137:BK147)</f>
        <v>0</v>
      </c>
    </row>
    <row r="137" spans="1:65" s="2" customFormat="1" ht="16.5" customHeight="1">
      <c r="A137" s="35"/>
      <c r="B137" s="36"/>
      <c r="C137" s="165" t="s">
        <v>8</v>
      </c>
      <c r="D137" s="165" t="s">
        <v>117</v>
      </c>
      <c r="E137" s="166" t="s">
        <v>212</v>
      </c>
      <c r="F137" s="167" t="s">
        <v>213</v>
      </c>
      <c r="G137" s="168" t="s">
        <v>128</v>
      </c>
      <c r="H137" s="169">
        <v>168.45</v>
      </c>
      <c r="I137" s="170"/>
      <c r="J137" s="171">
        <f>ROUND(I137*H137,2)</f>
        <v>0</v>
      </c>
      <c r="K137" s="167" t="s">
        <v>121</v>
      </c>
      <c r="L137" s="40"/>
      <c r="M137" s="172" t="s">
        <v>19</v>
      </c>
      <c r="N137" s="173" t="s">
        <v>47</v>
      </c>
      <c r="O137" s="65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122</v>
      </c>
      <c r="AT137" s="176" t="s">
        <v>117</v>
      </c>
      <c r="AU137" s="176" t="s">
        <v>81</v>
      </c>
      <c r="AY137" s="18" t="s">
        <v>116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8" t="s">
        <v>81</v>
      </c>
      <c r="BK137" s="177">
        <f>ROUND(I137*H137,2)</f>
        <v>0</v>
      </c>
      <c r="BL137" s="18" t="s">
        <v>122</v>
      </c>
      <c r="BM137" s="176" t="s">
        <v>214</v>
      </c>
    </row>
    <row r="138" spans="1:65" s="2" customFormat="1" ht="11.25">
      <c r="A138" s="35"/>
      <c r="B138" s="36"/>
      <c r="C138" s="37"/>
      <c r="D138" s="178" t="s">
        <v>124</v>
      </c>
      <c r="E138" s="37"/>
      <c r="F138" s="179" t="s">
        <v>215</v>
      </c>
      <c r="G138" s="37"/>
      <c r="H138" s="37"/>
      <c r="I138" s="180"/>
      <c r="J138" s="37"/>
      <c r="K138" s="37"/>
      <c r="L138" s="40"/>
      <c r="M138" s="181"/>
      <c r="N138" s="182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124</v>
      </c>
      <c r="AU138" s="18" t="s">
        <v>81</v>
      </c>
    </row>
    <row r="139" spans="1:65" s="13" customFormat="1" ht="11.25">
      <c r="B139" s="194"/>
      <c r="C139" s="195"/>
      <c r="D139" s="185" t="s">
        <v>131</v>
      </c>
      <c r="E139" s="196" t="s">
        <v>19</v>
      </c>
      <c r="F139" s="197" t="s">
        <v>216</v>
      </c>
      <c r="G139" s="195"/>
      <c r="H139" s="198">
        <v>168.45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131</v>
      </c>
      <c r="AU139" s="204" t="s">
        <v>81</v>
      </c>
      <c r="AV139" s="13" t="s">
        <v>86</v>
      </c>
      <c r="AW139" s="13" t="s">
        <v>35</v>
      </c>
      <c r="AX139" s="13" t="s">
        <v>76</v>
      </c>
      <c r="AY139" s="204" t="s">
        <v>116</v>
      </c>
    </row>
    <row r="140" spans="1:65" s="14" customFormat="1" ht="11.25">
      <c r="B140" s="205"/>
      <c r="C140" s="206"/>
      <c r="D140" s="185" t="s">
        <v>131</v>
      </c>
      <c r="E140" s="207" t="s">
        <v>19</v>
      </c>
      <c r="F140" s="208" t="s">
        <v>134</v>
      </c>
      <c r="G140" s="206"/>
      <c r="H140" s="209">
        <v>168.45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131</v>
      </c>
      <c r="AU140" s="215" t="s">
        <v>81</v>
      </c>
      <c r="AV140" s="14" t="s">
        <v>122</v>
      </c>
      <c r="AW140" s="14" t="s">
        <v>35</v>
      </c>
      <c r="AX140" s="14" t="s">
        <v>81</v>
      </c>
      <c r="AY140" s="215" t="s">
        <v>116</v>
      </c>
    </row>
    <row r="141" spans="1:65" s="2" customFormat="1" ht="21.75" customHeight="1">
      <c r="A141" s="35"/>
      <c r="B141" s="36"/>
      <c r="C141" s="165" t="s">
        <v>217</v>
      </c>
      <c r="D141" s="165" t="s">
        <v>117</v>
      </c>
      <c r="E141" s="166" t="s">
        <v>218</v>
      </c>
      <c r="F141" s="167" t="s">
        <v>219</v>
      </c>
      <c r="G141" s="168" t="s">
        <v>128</v>
      </c>
      <c r="H141" s="169">
        <v>1122</v>
      </c>
      <c r="I141" s="170"/>
      <c r="J141" s="171">
        <f>ROUND(I141*H141,2)</f>
        <v>0</v>
      </c>
      <c r="K141" s="167" t="s">
        <v>121</v>
      </c>
      <c r="L141" s="40"/>
      <c r="M141" s="172" t="s">
        <v>19</v>
      </c>
      <c r="N141" s="173" t="s">
        <v>47</v>
      </c>
      <c r="O141" s="65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6" t="s">
        <v>122</v>
      </c>
      <c r="AT141" s="176" t="s">
        <v>117</v>
      </c>
      <c r="AU141" s="176" t="s">
        <v>81</v>
      </c>
      <c r="AY141" s="18" t="s">
        <v>116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8" t="s">
        <v>81</v>
      </c>
      <c r="BK141" s="177">
        <f>ROUND(I141*H141,2)</f>
        <v>0</v>
      </c>
      <c r="BL141" s="18" t="s">
        <v>122</v>
      </c>
      <c r="BM141" s="176" t="s">
        <v>220</v>
      </c>
    </row>
    <row r="142" spans="1:65" s="2" customFormat="1" ht="11.25">
      <c r="A142" s="35"/>
      <c r="B142" s="36"/>
      <c r="C142" s="37"/>
      <c r="D142" s="178" t="s">
        <v>124</v>
      </c>
      <c r="E142" s="37"/>
      <c r="F142" s="179" t="s">
        <v>221</v>
      </c>
      <c r="G142" s="37"/>
      <c r="H142" s="37"/>
      <c r="I142" s="180"/>
      <c r="J142" s="37"/>
      <c r="K142" s="37"/>
      <c r="L142" s="40"/>
      <c r="M142" s="181"/>
      <c r="N142" s="182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124</v>
      </c>
      <c r="AU142" s="18" t="s">
        <v>81</v>
      </c>
    </row>
    <row r="143" spans="1:65" s="2" customFormat="1" ht="24.2" customHeight="1">
      <c r="A143" s="35"/>
      <c r="B143" s="36"/>
      <c r="C143" s="165" t="s">
        <v>222</v>
      </c>
      <c r="D143" s="165" t="s">
        <v>117</v>
      </c>
      <c r="E143" s="166" t="s">
        <v>223</v>
      </c>
      <c r="F143" s="167" t="s">
        <v>224</v>
      </c>
      <c r="G143" s="168" t="s">
        <v>128</v>
      </c>
      <c r="H143" s="169">
        <v>1122</v>
      </c>
      <c r="I143" s="170"/>
      <c r="J143" s="171">
        <f>ROUND(I143*H143,2)</f>
        <v>0</v>
      </c>
      <c r="K143" s="167" t="s">
        <v>121</v>
      </c>
      <c r="L143" s="40"/>
      <c r="M143" s="172" t="s">
        <v>19</v>
      </c>
      <c r="N143" s="173" t="s">
        <v>47</v>
      </c>
      <c r="O143" s="65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6" t="s">
        <v>122</v>
      </c>
      <c r="AT143" s="176" t="s">
        <v>117</v>
      </c>
      <c r="AU143" s="176" t="s">
        <v>81</v>
      </c>
      <c r="AY143" s="18" t="s">
        <v>116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81</v>
      </c>
      <c r="BK143" s="177">
        <f>ROUND(I143*H143,2)</f>
        <v>0</v>
      </c>
      <c r="BL143" s="18" t="s">
        <v>122</v>
      </c>
      <c r="BM143" s="176" t="s">
        <v>225</v>
      </c>
    </row>
    <row r="144" spans="1:65" s="2" customFormat="1" ht="11.25">
      <c r="A144" s="35"/>
      <c r="B144" s="36"/>
      <c r="C144" s="37"/>
      <c r="D144" s="178" t="s">
        <v>124</v>
      </c>
      <c r="E144" s="37"/>
      <c r="F144" s="179" t="s">
        <v>226</v>
      </c>
      <c r="G144" s="37"/>
      <c r="H144" s="37"/>
      <c r="I144" s="180"/>
      <c r="J144" s="37"/>
      <c r="K144" s="37"/>
      <c r="L144" s="40"/>
      <c r="M144" s="181"/>
      <c r="N144" s="182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124</v>
      </c>
      <c r="AU144" s="18" t="s">
        <v>81</v>
      </c>
    </row>
    <row r="145" spans="1:65" s="12" customFormat="1" ht="11.25">
      <c r="B145" s="183"/>
      <c r="C145" s="184"/>
      <c r="D145" s="185" t="s">
        <v>131</v>
      </c>
      <c r="E145" s="186" t="s">
        <v>19</v>
      </c>
      <c r="F145" s="187" t="s">
        <v>227</v>
      </c>
      <c r="G145" s="184"/>
      <c r="H145" s="186" t="s">
        <v>19</v>
      </c>
      <c r="I145" s="188"/>
      <c r="J145" s="184"/>
      <c r="K145" s="184"/>
      <c r="L145" s="189"/>
      <c r="M145" s="190"/>
      <c r="N145" s="191"/>
      <c r="O145" s="191"/>
      <c r="P145" s="191"/>
      <c r="Q145" s="191"/>
      <c r="R145" s="191"/>
      <c r="S145" s="191"/>
      <c r="T145" s="192"/>
      <c r="AT145" s="193" t="s">
        <v>131</v>
      </c>
      <c r="AU145" s="193" t="s">
        <v>81</v>
      </c>
      <c r="AV145" s="12" t="s">
        <v>81</v>
      </c>
      <c r="AW145" s="12" t="s">
        <v>35</v>
      </c>
      <c r="AX145" s="12" t="s">
        <v>76</v>
      </c>
      <c r="AY145" s="193" t="s">
        <v>116</v>
      </c>
    </row>
    <row r="146" spans="1:65" s="13" customFormat="1" ht="11.25">
      <c r="B146" s="194"/>
      <c r="C146" s="195"/>
      <c r="D146" s="185" t="s">
        <v>131</v>
      </c>
      <c r="E146" s="196" t="s">
        <v>19</v>
      </c>
      <c r="F146" s="197" t="s">
        <v>228</v>
      </c>
      <c r="G146" s="195"/>
      <c r="H146" s="198">
        <v>1122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131</v>
      </c>
      <c r="AU146" s="204" t="s">
        <v>81</v>
      </c>
      <c r="AV146" s="13" t="s">
        <v>86</v>
      </c>
      <c r="AW146" s="13" t="s">
        <v>35</v>
      </c>
      <c r="AX146" s="13" t="s">
        <v>76</v>
      </c>
      <c r="AY146" s="204" t="s">
        <v>116</v>
      </c>
    </row>
    <row r="147" spans="1:65" s="14" customFormat="1" ht="11.25">
      <c r="B147" s="205"/>
      <c r="C147" s="206"/>
      <c r="D147" s="185" t="s">
        <v>131</v>
      </c>
      <c r="E147" s="207" t="s">
        <v>19</v>
      </c>
      <c r="F147" s="208" t="s">
        <v>134</v>
      </c>
      <c r="G147" s="206"/>
      <c r="H147" s="209">
        <v>1122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131</v>
      </c>
      <c r="AU147" s="215" t="s">
        <v>81</v>
      </c>
      <c r="AV147" s="14" t="s">
        <v>122</v>
      </c>
      <c r="AW147" s="14" t="s">
        <v>35</v>
      </c>
      <c r="AX147" s="14" t="s">
        <v>81</v>
      </c>
      <c r="AY147" s="215" t="s">
        <v>116</v>
      </c>
    </row>
    <row r="148" spans="1:65" s="11" customFormat="1" ht="25.9" customHeight="1">
      <c r="B148" s="151"/>
      <c r="C148" s="152"/>
      <c r="D148" s="153" t="s">
        <v>75</v>
      </c>
      <c r="E148" s="154" t="s">
        <v>148</v>
      </c>
      <c r="F148" s="154" t="s">
        <v>229</v>
      </c>
      <c r="G148" s="152"/>
      <c r="H148" s="152"/>
      <c r="I148" s="155"/>
      <c r="J148" s="156">
        <f>BK148</f>
        <v>0</v>
      </c>
      <c r="K148" s="152"/>
      <c r="L148" s="157"/>
      <c r="M148" s="158"/>
      <c r="N148" s="159"/>
      <c r="O148" s="159"/>
      <c r="P148" s="160">
        <f>SUM(P149:P181)</f>
        <v>0</v>
      </c>
      <c r="Q148" s="159"/>
      <c r="R148" s="160">
        <f>SUM(R149:R181)</f>
        <v>2412.0766488000004</v>
      </c>
      <c r="S148" s="159"/>
      <c r="T148" s="161">
        <f>SUM(T149:T181)</f>
        <v>0</v>
      </c>
      <c r="AR148" s="162" t="s">
        <v>81</v>
      </c>
      <c r="AT148" s="163" t="s">
        <v>75</v>
      </c>
      <c r="AU148" s="163" t="s">
        <v>76</v>
      </c>
      <c r="AY148" s="162" t="s">
        <v>116</v>
      </c>
      <c r="BK148" s="164">
        <f>SUM(BK149:BK181)</f>
        <v>0</v>
      </c>
    </row>
    <row r="149" spans="1:65" s="2" customFormat="1" ht="16.5" customHeight="1">
      <c r="A149" s="35"/>
      <c r="B149" s="36"/>
      <c r="C149" s="165" t="s">
        <v>210</v>
      </c>
      <c r="D149" s="165" t="s">
        <v>117</v>
      </c>
      <c r="E149" s="166" t="s">
        <v>230</v>
      </c>
      <c r="F149" s="167" t="s">
        <v>231</v>
      </c>
      <c r="G149" s="168" t="s">
        <v>128</v>
      </c>
      <c r="H149" s="169">
        <v>2788</v>
      </c>
      <c r="I149" s="170"/>
      <c r="J149" s="171">
        <f>ROUND(I149*H149,2)</f>
        <v>0</v>
      </c>
      <c r="K149" s="167" t="s">
        <v>121</v>
      </c>
      <c r="L149" s="40"/>
      <c r="M149" s="172" t="s">
        <v>19</v>
      </c>
      <c r="N149" s="173" t="s">
        <v>47</v>
      </c>
      <c r="O149" s="65"/>
      <c r="P149" s="174">
        <f>O149*H149</f>
        <v>0</v>
      </c>
      <c r="Q149" s="174">
        <v>0.46</v>
      </c>
      <c r="R149" s="174">
        <f>Q149*H149</f>
        <v>1282.48</v>
      </c>
      <c r="S149" s="174">
        <v>0</v>
      </c>
      <c r="T149" s="17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122</v>
      </c>
      <c r="AT149" s="176" t="s">
        <v>117</v>
      </c>
      <c r="AU149" s="176" t="s">
        <v>81</v>
      </c>
      <c r="AY149" s="18" t="s">
        <v>116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8" t="s">
        <v>81</v>
      </c>
      <c r="BK149" s="177">
        <f>ROUND(I149*H149,2)</f>
        <v>0</v>
      </c>
      <c r="BL149" s="18" t="s">
        <v>122</v>
      </c>
      <c r="BM149" s="176" t="s">
        <v>232</v>
      </c>
    </row>
    <row r="150" spans="1:65" s="2" customFormat="1" ht="11.25">
      <c r="A150" s="35"/>
      <c r="B150" s="36"/>
      <c r="C150" s="37"/>
      <c r="D150" s="178" t="s">
        <v>124</v>
      </c>
      <c r="E150" s="37"/>
      <c r="F150" s="179" t="s">
        <v>233</v>
      </c>
      <c r="G150" s="37"/>
      <c r="H150" s="37"/>
      <c r="I150" s="180"/>
      <c r="J150" s="37"/>
      <c r="K150" s="37"/>
      <c r="L150" s="40"/>
      <c r="M150" s="181"/>
      <c r="N150" s="182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124</v>
      </c>
      <c r="AU150" s="18" t="s">
        <v>81</v>
      </c>
    </row>
    <row r="151" spans="1:65" s="12" customFormat="1" ht="11.25">
      <c r="B151" s="183"/>
      <c r="C151" s="184"/>
      <c r="D151" s="185" t="s">
        <v>131</v>
      </c>
      <c r="E151" s="186" t="s">
        <v>19</v>
      </c>
      <c r="F151" s="187" t="s">
        <v>234</v>
      </c>
      <c r="G151" s="184"/>
      <c r="H151" s="186" t="s">
        <v>19</v>
      </c>
      <c r="I151" s="188"/>
      <c r="J151" s="184"/>
      <c r="K151" s="184"/>
      <c r="L151" s="189"/>
      <c r="M151" s="190"/>
      <c r="N151" s="191"/>
      <c r="O151" s="191"/>
      <c r="P151" s="191"/>
      <c r="Q151" s="191"/>
      <c r="R151" s="191"/>
      <c r="S151" s="191"/>
      <c r="T151" s="192"/>
      <c r="AT151" s="193" t="s">
        <v>131</v>
      </c>
      <c r="AU151" s="193" t="s">
        <v>81</v>
      </c>
      <c r="AV151" s="12" t="s">
        <v>81</v>
      </c>
      <c r="AW151" s="12" t="s">
        <v>35</v>
      </c>
      <c r="AX151" s="12" t="s">
        <v>76</v>
      </c>
      <c r="AY151" s="193" t="s">
        <v>116</v>
      </c>
    </row>
    <row r="152" spans="1:65" s="13" customFormat="1" ht="11.25">
      <c r="B152" s="194"/>
      <c r="C152" s="195"/>
      <c r="D152" s="185" t="s">
        <v>131</v>
      </c>
      <c r="E152" s="196" t="s">
        <v>19</v>
      </c>
      <c r="F152" s="197" t="s">
        <v>235</v>
      </c>
      <c r="G152" s="195"/>
      <c r="H152" s="198">
        <v>2788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131</v>
      </c>
      <c r="AU152" s="204" t="s">
        <v>81</v>
      </c>
      <c r="AV152" s="13" t="s">
        <v>86</v>
      </c>
      <c r="AW152" s="13" t="s">
        <v>35</v>
      </c>
      <c r="AX152" s="13" t="s">
        <v>76</v>
      </c>
      <c r="AY152" s="204" t="s">
        <v>116</v>
      </c>
    </row>
    <row r="153" spans="1:65" s="14" customFormat="1" ht="11.25">
      <c r="B153" s="205"/>
      <c r="C153" s="206"/>
      <c r="D153" s="185" t="s">
        <v>131</v>
      </c>
      <c r="E153" s="207" t="s">
        <v>19</v>
      </c>
      <c r="F153" s="208" t="s">
        <v>134</v>
      </c>
      <c r="G153" s="206"/>
      <c r="H153" s="209">
        <v>2788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131</v>
      </c>
      <c r="AU153" s="215" t="s">
        <v>81</v>
      </c>
      <c r="AV153" s="14" t="s">
        <v>122</v>
      </c>
      <c r="AW153" s="14" t="s">
        <v>35</v>
      </c>
      <c r="AX153" s="14" t="s">
        <v>81</v>
      </c>
      <c r="AY153" s="215" t="s">
        <v>116</v>
      </c>
    </row>
    <row r="154" spans="1:65" s="2" customFormat="1" ht="16.5" customHeight="1">
      <c r="A154" s="35"/>
      <c r="B154" s="36"/>
      <c r="C154" s="165" t="s">
        <v>236</v>
      </c>
      <c r="D154" s="165" t="s">
        <v>117</v>
      </c>
      <c r="E154" s="166" t="s">
        <v>237</v>
      </c>
      <c r="F154" s="167" t="s">
        <v>238</v>
      </c>
      <c r="G154" s="168" t="s">
        <v>128</v>
      </c>
      <c r="H154" s="169">
        <v>259</v>
      </c>
      <c r="I154" s="170"/>
      <c r="J154" s="171">
        <f>ROUND(I154*H154,2)</f>
        <v>0</v>
      </c>
      <c r="K154" s="167" t="s">
        <v>121</v>
      </c>
      <c r="L154" s="40"/>
      <c r="M154" s="172" t="s">
        <v>19</v>
      </c>
      <c r="N154" s="173" t="s">
        <v>47</v>
      </c>
      <c r="O154" s="65"/>
      <c r="P154" s="174">
        <f>O154*H154</f>
        <v>0</v>
      </c>
      <c r="Q154" s="174">
        <v>0.57499999999999996</v>
      </c>
      <c r="R154" s="174">
        <f>Q154*H154</f>
        <v>148.92499999999998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122</v>
      </c>
      <c r="AT154" s="176" t="s">
        <v>117</v>
      </c>
      <c r="AU154" s="176" t="s">
        <v>81</v>
      </c>
      <c r="AY154" s="18" t="s">
        <v>116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8" t="s">
        <v>81</v>
      </c>
      <c r="BK154" s="177">
        <f>ROUND(I154*H154,2)</f>
        <v>0</v>
      </c>
      <c r="BL154" s="18" t="s">
        <v>122</v>
      </c>
      <c r="BM154" s="176" t="s">
        <v>239</v>
      </c>
    </row>
    <row r="155" spans="1:65" s="2" customFormat="1" ht="11.25">
      <c r="A155" s="35"/>
      <c r="B155" s="36"/>
      <c r="C155" s="37"/>
      <c r="D155" s="178" t="s">
        <v>124</v>
      </c>
      <c r="E155" s="37"/>
      <c r="F155" s="179" t="s">
        <v>240</v>
      </c>
      <c r="G155" s="37"/>
      <c r="H155" s="37"/>
      <c r="I155" s="180"/>
      <c r="J155" s="37"/>
      <c r="K155" s="37"/>
      <c r="L155" s="40"/>
      <c r="M155" s="181"/>
      <c r="N155" s="182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124</v>
      </c>
      <c r="AU155" s="18" t="s">
        <v>81</v>
      </c>
    </row>
    <row r="156" spans="1:65" s="12" customFormat="1" ht="11.25">
      <c r="B156" s="183"/>
      <c r="C156" s="184"/>
      <c r="D156" s="185" t="s">
        <v>131</v>
      </c>
      <c r="E156" s="186" t="s">
        <v>19</v>
      </c>
      <c r="F156" s="187" t="s">
        <v>241</v>
      </c>
      <c r="G156" s="184"/>
      <c r="H156" s="186" t="s">
        <v>19</v>
      </c>
      <c r="I156" s="188"/>
      <c r="J156" s="184"/>
      <c r="K156" s="184"/>
      <c r="L156" s="189"/>
      <c r="M156" s="190"/>
      <c r="N156" s="191"/>
      <c r="O156" s="191"/>
      <c r="P156" s="191"/>
      <c r="Q156" s="191"/>
      <c r="R156" s="191"/>
      <c r="S156" s="191"/>
      <c r="T156" s="192"/>
      <c r="AT156" s="193" t="s">
        <v>131</v>
      </c>
      <c r="AU156" s="193" t="s">
        <v>81</v>
      </c>
      <c r="AV156" s="12" t="s">
        <v>81</v>
      </c>
      <c r="AW156" s="12" t="s">
        <v>35</v>
      </c>
      <c r="AX156" s="12" t="s">
        <v>76</v>
      </c>
      <c r="AY156" s="193" t="s">
        <v>116</v>
      </c>
    </row>
    <row r="157" spans="1:65" s="13" customFormat="1" ht="11.25">
      <c r="B157" s="194"/>
      <c r="C157" s="195"/>
      <c r="D157" s="185" t="s">
        <v>131</v>
      </c>
      <c r="E157" s="196" t="s">
        <v>19</v>
      </c>
      <c r="F157" s="197" t="s">
        <v>242</v>
      </c>
      <c r="G157" s="195"/>
      <c r="H157" s="198">
        <v>259</v>
      </c>
      <c r="I157" s="199"/>
      <c r="J157" s="195"/>
      <c r="K157" s="195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131</v>
      </c>
      <c r="AU157" s="204" t="s">
        <v>81</v>
      </c>
      <c r="AV157" s="13" t="s">
        <v>86</v>
      </c>
      <c r="AW157" s="13" t="s">
        <v>35</v>
      </c>
      <c r="AX157" s="13" t="s">
        <v>76</v>
      </c>
      <c r="AY157" s="204" t="s">
        <v>116</v>
      </c>
    </row>
    <row r="158" spans="1:65" s="14" customFormat="1" ht="11.25">
      <c r="B158" s="205"/>
      <c r="C158" s="206"/>
      <c r="D158" s="185" t="s">
        <v>131</v>
      </c>
      <c r="E158" s="207" t="s">
        <v>19</v>
      </c>
      <c r="F158" s="208" t="s">
        <v>134</v>
      </c>
      <c r="G158" s="206"/>
      <c r="H158" s="209">
        <v>259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131</v>
      </c>
      <c r="AU158" s="215" t="s">
        <v>81</v>
      </c>
      <c r="AV158" s="14" t="s">
        <v>122</v>
      </c>
      <c r="AW158" s="14" t="s">
        <v>35</v>
      </c>
      <c r="AX158" s="14" t="s">
        <v>81</v>
      </c>
      <c r="AY158" s="215" t="s">
        <v>116</v>
      </c>
    </row>
    <row r="159" spans="1:65" s="2" customFormat="1" ht="16.5" customHeight="1">
      <c r="A159" s="35"/>
      <c r="B159" s="36"/>
      <c r="C159" s="165" t="s">
        <v>243</v>
      </c>
      <c r="D159" s="165" t="s">
        <v>117</v>
      </c>
      <c r="E159" s="166" t="s">
        <v>244</v>
      </c>
      <c r="F159" s="167" t="s">
        <v>245</v>
      </c>
      <c r="G159" s="168" t="s">
        <v>128</v>
      </c>
      <c r="H159" s="169">
        <v>3047</v>
      </c>
      <c r="I159" s="170"/>
      <c r="J159" s="171">
        <f>ROUND(I159*H159,2)</f>
        <v>0</v>
      </c>
      <c r="K159" s="167" t="s">
        <v>121</v>
      </c>
      <c r="L159" s="40"/>
      <c r="M159" s="172" t="s">
        <v>19</v>
      </c>
      <c r="N159" s="173" t="s">
        <v>47</v>
      </c>
      <c r="O159" s="65"/>
      <c r="P159" s="174">
        <f>O159*H159</f>
        <v>0</v>
      </c>
      <c r="Q159" s="174">
        <v>9.0620000000000006E-2</v>
      </c>
      <c r="R159" s="174">
        <f>Q159*H159</f>
        <v>276.11914000000002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122</v>
      </c>
      <c r="AT159" s="176" t="s">
        <v>117</v>
      </c>
      <c r="AU159" s="176" t="s">
        <v>81</v>
      </c>
      <c r="AY159" s="18" t="s">
        <v>116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81</v>
      </c>
      <c r="BK159" s="177">
        <f>ROUND(I159*H159,2)</f>
        <v>0</v>
      </c>
      <c r="BL159" s="18" t="s">
        <v>122</v>
      </c>
      <c r="BM159" s="176" t="s">
        <v>246</v>
      </c>
    </row>
    <row r="160" spans="1:65" s="2" customFormat="1" ht="11.25">
      <c r="A160" s="35"/>
      <c r="B160" s="36"/>
      <c r="C160" s="37"/>
      <c r="D160" s="178" t="s">
        <v>124</v>
      </c>
      <c r="E160" s="37"/>
      <c r="F160" s="179" t="s">
        <v>247</v>
      </c>
      <c r="G160" s="37"/>
      <c r="H160" s="37"/>
      <c r="I160" s="180"/>
      <c r="J160" s="37"/>
      <c r="K160" s="37"/>
      <c r="L160" s="40"/>
      <c r="M160" s="181"/>
      <c r="N160" s="182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124</v>
      </c>
      <c r="AU160" s="18" t="s">
        <v>81</v>
      </c>
    </row>
    <row r="161" spans="1:65" s="12" customFormat="1" ht="11.25">
      <c r="B161" s="183"/>
      <c r="C161" s="184"/>
      <c r="D161" s="185" t="s">
        <v>131</v>
      </c>
      <c r="E161" s="186" t="s">
        <v>19</v>
      </c>
      <c r="F161" s="187" t="s">
        <v>248</v>
      </c>
      <c r="G161" s="184"/>
      <c r="H161" s="186" t="s">
        <v>19</v>
      </c>
      <c r="I161" s="188"/>
      <c r="J161" s="184"/>
      <c r="K161" s="184"/>
      <c r="L161" s="189"/>
      <c r="M161" s="190"/>
      <c r="N161" s="191"/>
      <c r="O161" s="191"/>
      <c r="P161" s="191"/>
      <c r="Q161" s="191"/>
      <c r="R161" s="191"/>
      <c r="S161" s="191"/>
      <c r="T161" s="192"/>
      <c r="AT161" s="193" t="s">
        <v>131</v>
      </c>
      <c r="AU161" s="193" t="s">
        <v>81</v>
      </c>
      <c r="AV161" s="12" t="s">
        <v>81</v>
      </c>
      <c r="AW161" s="12" t="s">
        <v>35</v>
      </c>
      <c r="AX161" s="12" t="s">
        <v>76</v>
      </c>
      <c r="AY161" s="193" t="s">
        <v>116</v>
      </c>
    </row>
    <row r="162" spans="1:65" s="13" customFormat="1" ht="11.25">
      <c r="B162" s="194"/>
      <c r="C162" s="195"/>
      <c r="D162" s="185" t="s">
        <v>131</v>
      </c>
      <c r="E162" s="196" t="s">
        <v>19</v>
      </c>
      <c r="F162" s="197" t="s">
        <v>249</v>
      </c>
      <c r="G162" s="195"/>
      <c r="H162" s="198">
        <v>3047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131</v>
      </c>
      <c r="AU162" s="204" t="s">
        <v>81</v>
      </c>
      <c r="AV162" s="13" t="s">
        <v>86</v>
      </c>
      <c r="AW162" s="13" t="s">
        <v>35</v>
      </c>
      <c r="AX162" s="13" t="s">
        <v>76</v>
      </c>
      <c r="AY162" s="204" t="s">
        <v>116</v>
      </c>
    </row>
    <row r="163" spans="1:65" s="14" customFormat="1" ht="11.25">
      <c r="B163" s="205"/>
      <c r="C163" s="206"/>
      <c r="D163" s="185" t="s">
        <v>131</v>
      </c>
      <c r="E163" s="207" t="s">
        <v>19</v>
      </c>
      <c r="F163" s="208" t="s">
        <v>134</v>
      </c>
      <c r="G163" s="206"/>
      <c r="H163" s="209">
        <v>3047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131</v>
      </c>
      <c r="AU163" s="215" t="s">
        <v>81</v>
      </c>
      <c r="AV163" s="14" t="s">
        <v>122</v>
      </c>
      <c r="AW163" s="14" t="s">
        <v>35</v>
      </c>
      <c r="AX163" s="14" t="s">
        <v>81</v>
      </c>
      <c r="AY163" s="215" t="s">
        <v>116</v>
      </c>
    </row>
    <row r="164" spans="1:65" s="2" customFormat="1" ht="16.5" customHeight="1">
      <c r="A164" s="35"/>
      <c r="B164" s="36"/>
      <c r="C164" s="216" t="s">
        <v>7</v>
      </c>
      <c r="D164" s="216" t="s">
        <v>250</v>
      </c>
      <c r="E164" s="217" t="s">
        <v>251</v>
      </c>
      <c r="F164" s="218" t="s">
        <v>252</v>
      </c>
      <c r="G164" s="219" t="s">
        <v>128</v>
      </c>
      <c r="H164" s="220">
        <v>2951</v>
      </c>
      <c r="I164" s="221"/>
      <c r="J164" s="222">
        <f>ROUND(I164*H164,2)</f>
        <v>0</v>
      </c>
      <c r="K164" s="218" t="s">
        <v>121</v>
      </c>
      <c r="L164" s="223"/>
      <c r="M164" s="224" t="s">
        <v>19</v>
      </c>
      <c r="N164" s="225" t="s">
        <v>47</v>
      </c>
      <c r="O164" s="65"/>
      <c r="P164" s="174">
        <f>O164*H164</f>
        <v>0</v>
      </c>
      <c r="Q164" s="174">
        <v>0.17599999999999999</v>
      </c>
      <c r="R164" s="174">
        <f>Q164*H164</f>
        <v>519.37599999999998</v>
      </c>
      <c r="S164" s="174">
        <v>0</v>
      </c>
      <c r="T164" s="17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6" t="s">
        <v>169</v>
      </c>
      <c r="AT164" s="176" t="s">
        <v>250</v>
      </c>
      <c r="AU164" s="176" t="s">
        <v>81</v>
      </c>
      <c r="AY164" s="18" t="s">
        <v>116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81</v>
      </c>
      <c r="BK164" s="177">
        <f>ROUND(I164*H164,2)</f>
        <v>0</v>
      </c>
      <c r="BL164" s="18" t="s">
        <v>122</v>
      </c>
      <c r="BM164" s="176" t="s">
        <v>253</v>
      </c>
    </row>
    <row r="165" spans="1:65" s="2" customFormat="1" ht="16.5" customHeight="1">
      <c r="A165" s="35"/>
      <c r="B165" s="36"/>
      <c r="C165" s="216" t="s">
        <v>254</v>
      </c>
      <c r="D165" s="216" t="s">
        <v>250</v>
      </c>
      <c r="E165" s="217" t="s">
        <v>255</v>
      </c>
      <c r="F165" s="218" t="s">
        <v>256</v>
      </c>
      <c r="G165" s="219" t="s">
        <v>128</v>
      </c>
      <c r="H165" s="220">
        <v>90</v>
      </c>
      <c r="I165" s="221"/>
      <c r="J165" s="222">
        <f>ROUND(I165*H165,2)</f>
        <v>0</v>
      </c>
      <c r="K165" s="218" t="s">
        <v>121</v>
      </c>
      <c r="L165" s="223"/>
      <c r="M165" s="224" t="s">
        <v>19</v>
      </c>
      <c r="N165" s="225" t="s">
        <v>47</v>
      </c>
      <c r="O165" s="65"/>
      <c r="P165" s="174">
        <f>O165*H165</f>
        <v>0</v>
      </c>
      <c r="Q165" s="174">
        <v>0.17499999999999999</v>
      </c>
      <c r="R165" s="174">
        <f>Q165*H165</f>
        <v>15.749999999999998</v>
      </c>
      <c r="S165" s="174">
        <v>0</v>
      </c>
      <c r="T165" s="17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6" t="s">
        <v>169</v>
      </c>
      <c r="AT165" s="176" t="s">
        <v>250</v>
      </c>
      <c r="AU165" s="176" t="s">
        <v>81</v>
      </c>
      <c r="AY165" s="18" t="s">
        <v>116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81</v>
      </c>
      <c r="BK165" s="177">
        <f>ROUND(I165*H165,2)</f>
        <v>0</v>
      </c>
      <c r="BL165" s="18" t="s">
        <v>122</v>
      </c>
      <c r="BM165" s="176" t="s">
        <v>257</v>
      </c>
    </row>
    <row r="166" spans="1:65" s="2" customFormat="1" ht="16.5" customHeight="1">
      <c r="A166" s="35"/>
      <c r="B166" s="36"/>
      <c r="C166" s="216" t="s">
        <v>258</v>
      </c>
      <c r="D166" s="216" t="s">
        <v>250</v>
      </c>
      <c r="E166" s="217" t="s">
        <v>259</v>
      </c>
      <c r="F166" s="218" t="s">
        <v>260</v>
      </c>
      <c r="G166" s="219" t="s">
        <v>128</v>
      </c>
      <c r="H166" s="220">
        <v>37</v>
      </c>
      <c r="I166" s="221"/>
      <c r="J166" s="222">
        <f>ROUND(I166*H166,2)</f>
        <v>0</v>
      </c>
      <c r="K166" s="218" t="s">
        <v>121</v>
      </c>
      <c r="L166" s="223"/>
      <c r="M166" s="224" t="s">
        <v>19</v>
      </c>
      <c r="N166" s="225" t="s">
        <v>47</v>
      </c>
      <c r="O166" s="65"/>
      <c r="P166" s="174">
        <f>O166*H166</f>
        <v>0</v>
      </c>
      <c r="Q166" s="174">
        <v>0.17599999999999999</v>
      </c>
      <c r="R166" s="174">
        <f>Q166*H166</f>
        <v>6.5119999999999996</v>
      </c>
      <c r="S166" s="174">
        <v>0</v>
      </c>
      <c r="T166" s="17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6" t="s">
        <v>169</v>
      </c>
      <c r="AT166" s="176" t="s">
        <v>250</v>
      </c>
      <c r="AU166" s="176" t="s">
        <v>81</v>
      </c>
      <c r="AY166" s="18" t="s">
        <v>116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8" t="s">
        <v>81</v>
      </c>
      <c r="BK166" s="177">
        <f>ROUND(I166*H166,2)</f>
        <v>0</v>
      </c>
      <c r="BL166" s="18" t="s">
        <v>122</v>
      </c>
      <c r="BM166" s="176" t="s">
        <v>261</v>
      </c>
    </row>
    <row r="167" spans="1:65" s="2" customFormat="1" ht="16.5" customHeight="1">
      <c r="A167" s="35"/>
      <c r="B167" s="36"/>
      <c r="C167" s="165" t="s">
        <v>262</v>
      </c>
      <c r="D167" s="165" t="s">
        <v>117</v>
      </c>
      <c r="E167" s="166" t="s">
        <v>263</v>
      </c>
      <c r="F167" s="167" t="s">
        <v>264</v>
      </c>
      <c r="G167" s="168" t="s">
        <v>128</v>
      </c>
      <c r="H167" s="169">
        <v>505</v>
      </c>
      <c r="I167" s="170"/>
      <c r="J167" s="171">
        <f>ROUND(I167*H167,2)</f>
        <v>0</v>
      </c>
      <c r="K167" s="167" t="s">
        <v>121</v>
      </c>
      <c r="L167" s="40"/>
      <c r="M167" s="172" t="s">
        <v>19</v>
      </c>
      <c r="N167" s="173" t="s">
        <v>47</v>
      </c>
      <c r="O167" s="65"/>
      <c r="P167" s="174">
        <f>O167*H167</f>
        <v>0</v>
      </c>
      <c r="Q167" s="174">
        <v>0.18462999999999999</v>
      </c>
      <c r="R167" s="174">
        <f>Q167*H167</f>
        <v>93.23814999999999</v>
      </c>
      <c r="S167" s="174">
        <v>0</v>
      </c>
      <c r="T167" s="17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6" t="s">
        <v>122</v>
      </c>
      <c r="AT167" s="176" t="s">
        <v>117</v>
      </c>
      <c r="AU167" s="176" t="s">
        <v>81</v>
      </c>
      <c r="AY167" s="18" t="s">
        <v>116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81</v>
      </c>
      <c r="BK167" s="177">
        <f>ROUND(I167*H167,2)</f>
        <v>0</v>
      </c>
      <c r="BL167" s="18" t="s">
        <v>122</v>
      </c>
      <c r="BM167" s="176" t="s">
        <v>265</v>
      </c>
    </row>
    <row r="168" spans="1:65" s="2" customFormat="1" ht="11.25">
      <c r="A168" s="35"/>
      <c r="B168" s="36"/>
      <c r="C168" s="37"/>
      <c r="D168" s="178" t="s">
        <v>124</v>
      </c>
      <c r="E168" s="37"/>
      <c r="F168" s="179" t="s">
        <v>266</v>
      </c>
      <c r="G168" s="37"/>
      <c r="H168" s="37"/>
      <c r="I168" s="180"/>
      <c r="J168" s="37"/>
      <c r="K168" s="37"/>
      <c r="L168" s="40"/>
      <c r="M168" s="181"/>
      <c r="N168" s="182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124</v>
      </c>
      <c r="AU168" s="18" t="s">
        <v>81</v>
      </c>
    </row>
    <row r="169" spans="1:65" s="12" customFormat="1" ht="11.25">
      <c r="B169" s="183"/>
      <c r="C169" s="184"/>
      <c r="D169" s="185" t="s">
        <v>131</v>
      </c>
      <c r="E169" s="186" t="s">
        <v>19</v>
      </c>
      <c r="F169" s="187" t="s">
        <v>146</v>
      </c>
      <c r="G169" s="184"/>
      <c r="H169" s="186" t="s">
        <v>19</v>
      </c>
      <c r="I169" s="188"/>
      <c r="J169" s="184"/>
      <c r="K169" s="184"/>
      <c r="L169" s="189"/>
      <c r="M169" s="190"/>
      <c r="N169" s="191"/>
      <c r="O169" s="191"/>
      <c r="P169" s="191"/>
      <c r="Q169" s="191"/>
      <c r="R169" s="191"/>
      <c r="S169" s="191"/>
      <c r="T169" s="192"/>
      <c r="AT169" s="193" t="s">
        <v>131</v>
      </c>
      <c r="AU169" s="193" t="s">
        <v>81</v>
      </c>
      <c r="AV169" s="12" t="s">
        <v>81</v>
      </c>
      <c r="AW169" s="12" t="s">
        <v>35</v>
      </c>
      <c r="AX169" s="12" t="s">
        <v>76</v>
      </c>
      <c r="AY169" s="193" t="s">
        <v>116</v>
      </c>
    </row>
    <row r="170" spans="1:65" s="13" customFormat="1" ht="11.25">
      <c r="B170" s="194"/>
      <c r="C170" s="195"/>
      <c r="D170" s="185" t="s">
        <v>131</v>
      </c>
      <c r="E170" s="196" t="s">
        <v>19</v>
      </c>
      <c r="F170" s="197" t="s">
        <v>147</v>
      </c>
      <c r="G170" s="195"/>
      <c r="H170" s="198">
        <v>505</v>
      </c>
      <c r="I170" s="199"/>
      <c r="J170" s="195"/>
      <c r="K170" s="195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131</v>
      </c>
      <c r="AU170" s="204" t="s">
        <v>81</v>
      </c>
      <c r="AV170" s="13" t="s">
        <v>86</v>
      </c>
      <c r="AW170" s="13" t="s">
        <v>35</v>
      </c>
      <c r="AX170" s="13" t="s">
        <v>76</v>
      </c>
      <c r="AY170" s="204" t="s">
        <v>116</v>
      </c>
    </row>
    <row r="171" spans="1:65" s="14" customFormat="1" ht="11.25">
      <c r="B171" s="205"/>
      <c r="C171" s="206"/>
      <c r="D171" s="185" t="s">
        <v>131</v>
      </c>
      <c r="E171" s="207" t="s">
        <v>19</v>
      </c>
      <c r="F171" s="208" t="s">
        <v>134</v>
      </c>
      <c r="G171" s="206"/>
      <c r="H171" s="209">
        <v>505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131</v>
      </c>
      <c r="AU171" s="215" t="s">
        <v>81</v>
      </c>
      <c r="AV171" s="14" t="s">
        <v>122</v>
      </c>
      <c r="AW171" s="14" t="s">
        <v>35</v>
      </c>
      <c r="AX171" s="14" t="s">
        <v>81</v>
      </c>
      <c r="AY171" s="215" t="s">
        <v>116</v>
      </c>
    </row>
    <row r="172" spans="1:65" s="2" customFormat="1" ht="21.75" customHeight="1">
      <c r="A172" s="35"/>
      <c r="B172" s="36"/>
      <c r="C172" s="165" t="s">
        <v>267</v>
      </c>
      <c r="D172" s="165" t="s">
        <v>117</v>
      </c>
      <c r="E172" s="166" t="s">
        <v>268</v>
      </c>
      <c r="F172" s="167" t="s">
        <v>269</v>
      </c>
      <c r="G172" s="168" t="s">
        <v>128</v>
      </c>
      <c r="H172" s="169">
        <v>505</v>
      </c>
      <c r="I172" s="170"/>
      <c r="J172" s="171">
        <f>ROUND(I172*H172,2)</f>
        <v>0</v>
      </c>
      <c r="K172" s="167" t="s">
        <v>121</v>
      </c>
      <c r="L172" s="40"/>
      <c r="M172" s="172" t="s">
        <v>19</v>
      </c>
      <c r="N172" s="173" t="s">
        <v>47</v>
      </c>
      <c r="O172" s="65"/>
      <c r="P172" s="174">
        <f>O172*H172</f>
        <v>0</v>
      </c>
      <c r="Q172" s="174">
        <v>0.12966</v>
      </c>
      <c r="R172" s="174">
        <f>Q172*H172</f>
        <v>65.478300000000004</v>
      </c>
      <c r="S172" s="174">
        <v>0</v>
      </c>
      <c r="T172" s="17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6" t="s">
        <v>122</v>
      </c>
      <c r="AT172" s="176" t="s">
        <v>117</v>
      </c>
      <c r="AU172" s="176" t="s">
        <v>81</v>
      </c>
      <c r="AY172" s="18" t="s">
        <v>116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81</v>
      </c>
      <c r="BK172" s="177">
        <f>ROUND(I172*H172,2)</f>
        <v>0</v>
      </c>
      <c r="BL172" s="18" t="s">
        <v>122</v>
      </c>
      <c r="BM172" s="176" t="s">
        <v>270</v>
      </c>
    </row>
    <row r="173" spans="1:65" s="2" customFormat="1" ht="11.25">
      <c r="A173" s="35"/>
      <c r="B173" s="36"/>
      <c r="C173" s="37"/>
      <c r="D173" s="178" t="s">
        <v>124</v>
      </c>
      <c r="E173" s="37"/>
      <c r="F173" s="179" t="s">
        <v>271</v>
      </c>
      <c r="G173" s="37"/>
      <c r="H173" s="37"/>
      <c r="I173" s="180"/>
      <c r="J173" s="37"/>
      <c r="K173" s="37"/>
      <c r="L173" s="40"/>
      <c r="M173" s="181"/>
      <c r="N173" s="182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124</v>
      </c>
      <c r="AU173" s="18" t="s">
        <v>81</v>
      </c>
    </row>
    <row r="174" spans="1:65" s="2" customFormat="1" ht="16.5" customHeight="1">
      <c r="A174" s="35"/>
      <c r="B174" s="36"/>
      <c r="C174" s="165" t="s">
        <v>272</v>
      </c>
      <c r="D174" s="165" t="s">
        <v>117</v>
      </c>
      <c r="E174" s="166" t="s">
        <v>273</v>
      </c>
      <c r="F174" s="167" t="s">
        <v>274</v>
      </c>
      <c r="G174" s="168" t="s">
        <v>128</v>
      </c>
      <c r="H174" s="169">
        <v>505</v>
      </c>
      <c r="I174" s="170"/>
      <c r="J174" s="171">
        <f>ROUND(I174*H174,2)</f>
        <v>0</v>
      </c>
      <c r="K174" s="167" t="s">
        <v>121</v>
      </c>
      <c r="L174" s="40"/>
      <c r="M174" s="172" t="s">
        <v>19</v>
      </c>
      <c r="N174" s="173" t="s">
        <v>47</v>
      </c>
      <c r="O174" s="65"/>
      <c r="P174" s="174">
        <f>O174*H174</f>
        <v>0</v>
      </c>
      <c r="Q174" s="174">
        <v>7.5300000000000002E-3</v>
      </c>
      <c r="R174" s="174">
        <f>Q174*H174</f>
        <v>3.8026500000000003</v>
      </c>
      <c r="S174" s="174">
        <v>0</v>
      </c>
      <c r="T174" s="17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6" t="s">
        <v>122</v>
      </c>
      <c r="AT174" s="176" t="s">
        <v>117</v>
      </c>
      <c r="AU174" s="176" t="s">
        <v>81</v>
      </c>
      <c r="AY174" s="18" t="s">
        <v>116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8" t="s">
        <v>81</v>
      </c>
      <c r="BK174" s="177">
        <f>ROUND(I174*H174,2)</f>
        <v>0</v>
      </c>
      <c r="BL174" s="18" t="s">
        <v>122</v>
      </c>
      <c r="BM174" s="176" t="s">
        <v>275</v>
      </c>
    </row>
    <row r="175" spans="1:65" s="2" customFormat="1" ht="11.25">
      <c r="A175" s="35"/>
      <c r="B175" s="36"/>
      <c r="C175" s="37"/>
      <c r="D175" s="178" t="s">
        <v>124</v>
      </c>
      <c r="E175" s="37"/>
      <c r="F175" s="179" t="s">
        <v>276</v>
      </c>
      <c r="G175" s="37"/>
      <c r="H175" s="37"/>
      <c r="I175" s="180"/>
      <c r="J175" s="37"/>
      <c r="K175" s="37"/>
      <c r="L175" s="40"/>
      <c r="M175" s="181"/>
      <c r="N175" s="182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124</v>
      </c>
      <c r="AU175" s="18" t="s">
        <v>81</v>
      </c>
    </row>
    <row r="176" spans="1:65" s="2" customFormat="1" ht="16.5" customHeight="1">
      <c r="A176" s="35"/>
      <c r="B176" s="36"/>
      <c r="C176" s="165" t="s">
        <v>277</v>
      </c>
      <c r="D176" s="165" t="s">
        <v>117</v>
      </c>
      <c r="E176" s="166" t="s">
        <v>278</v>
      </c>
      <c r="F176" s="167" t="s">
        <v>279</v>
      </c>
      <c r="G176" s="168" t="s">
        <v>128</v>
      </c>
      <c r="H176" s="169">
        <v>505</v>
      </c>
      <c r="I176" s="170"/>
      <c r="J176" s="171">
        <f>ROUND(I176*H176,2)</f>
        <v>0</v>
      </c>
      <c r="K176" s="167" t="s">
        <v>121</v>
      </c>
      <c r="L176" s="40"/>
      <c r="M176" s="172" t="s">
        <v>19</v>
      </c>
      <c r="N176" s="173" t="s">
        <v>47</v>
      </c>
      <c r="O176" s="65"/>
      <c r="P176" s="174">
        <f>O176*H176</f>
        <v>0</v>
      </c>
      <c r="Q176" s="174">
        <v>6.0999999999999997E-4</v>
      </c>
      <c r="R176" s="174">
        <f>Q176*H176</f>
        <v>0.30804999999999999</v>
      </c>
      <c r="S176" s="174">
        <v>0</v>
      </c>
      <c r="T176" s="17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6" t="s">
        <v>122</v>
      </c>
      <c r="AT176" s="176" t="s">
        <v>117</v>
      </c>
      <c r="AU176" s="176" t="s">
        <v>81</v>
      </c>
      <c r="AY176" s="18" t="s">
        <v>116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8" t="s">
        <v>81</v>
      </c>
      <c r="BK176" s="177">
        <f>ROUND(I176*H176,2)</f>
        <v>0</v>
      </c>
      <c r="BL176" s="18" t="s">
        <v>122</v>
      </c>
      <c r="BM176" s="176" t="s">
        <v>280</v>
      </c>
    </row>
    <row r="177" spans="1:65" s="2" customFormat="1" ht="11.25">
      <c r="A177" s="35"/>
      <c r="B177" s="36"/>
      <c r="C177" s="37"/>
      <c r="D177" s="178" t="s">
        <v>124</v>
      </c>
      <c r="E177" s="37"/>
      <c r="F177" s="179" t="s">
        <v>281</v>
      </c>
      <c r="G177" s="37"/>
      <c r="H177" s="37"/>
      <c r="I177" s="180"/>
      <c r="J177" s="37"/>
      <c r="K177" s="37"/>
      <c r="L177" s="40"/>
      <c r="M177" s="181"/>
      <c r="N177" s="182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124</v>
      </c>
      <c r="AU177" s="18" t="s">
        <v>81</v>
      </c>
    </row>
    <row r="178" spans="1:65" s="2" customFormat="1" ht="16.5" customHeight="1">
      <c r="A178" s="35"/>
      <c r="B178" s="36"/>
      <c r="C178" s="165" t="s">
        <v>282</v>
      </c>
      <c r="D178" s="165" t="s">
        <v>117</v>
      </c>
      <c r="E178" s="166" t="s">
        <v>283</v>
      </c>
      <c r="F178" s="167" t="s">
        <v>284</v>
      </c>
      <c r="G178" s="168" t="s">
        <v>120</v>
      </c>
      <c r="H178" s="169">
        <v>1693</v>
      </c>
      <c r="I178" s="170"/>
      <c r="J178" s="171">
        <f>ROUND(I178*H178,2)</f>
        <v>0</v>
      </c>
      <c r="K178" s="167" t="s">
        <v>121</v>
      </c>
      <c r="L178" s="40"/>
      <c r="M178" s="172" t="s">
        <v>19</v>
      </c>
      <c r="N178" s="173" t="s">
        <v>47</v>
      </c>
      <c r="O178" s="65"/>
      <c r="P178" s="174">
        <f>O178*H178</f>
        <v>0</v>
      </c>
      <c r="Q178" s="174">
        <v>5.1600000000000001E-5</v>
      </c>
      <c r="R178" s="174">
        <f>Q178*H178</f>
        <v>8.73588E-2</v>
      </c>
      <c r="S178" s="174">
        <v>0</v>
      </c>
      <c r="T178" s="17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6" t="s">
        <v>122</v>
      </c>
      <c r="AT178" s="176" t="s">
        <v>117</v>
      </c>
      <c r="AU178" s="176" t="s">
        <v>81</v>
      </c>
      <c r="AY178" s="18" t="s">
        <v>116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81</v>
      </c>
      <c r="BK178" s="177">
        <f>ROUND(I178*H178,2)</f>
        <v>0</v>
      </c>
      <c r="BL178" s="18" t="s">
        <v>122</v>
      </c>
      <c r="BM178" s="176" t="s">
        <v>285</v>
      </c>
    </row>
    <row r="179" spans="1:65" s="2" customFormat="1" ht="11.25">
      <c r="A179" s="35"/>
      <c r="B179" s="36"/>
      <c r="C179" s="37"/>
      <c r="D179" s="178" t="s">
        <v>124</v>
      </c>
      <c r="E179" s="37"/>
      <c r="F179" s="179" t="s">
        <v>286</v>
      </c>
      <c r="G179" s="37"/>
      <c r="H179" s="37"/>
      <c r="I179" s="180"/>
      <c r="J179" s="37"/>
      <c r="K179" s="37"/>
      <c r="L179" s="40"/>
      <c r="M179" s="181"/>
      <c r="N179" s="182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124</v>
      </c>
      <c r="AU179" s="18" t="s">
        <v>81</v>
      </c>
    </row>
    <row r="180" spans="1:65" s="2" customFormat="1" ht="16.5" customHeight="1">
      <c r="A180" s="35"/>
      <c r="B180" s="36"/>
      <c r="C180" s="165" t="s">
        <v>287</v>
      </c>
      <c r="D180" s="165" t="s">
        <v>117</v>
      </c>
      <c r="E180" s="166" t="s">
        <v>288</v>
      </c>
      <c r="F180" s="167" t="s">
        <v>289</v>
      </c>
      <c r="G180" s="168" t="s">
        <v>290</v>
      </c>
      <c r="H180" s="169">
        <v>16</v>
      </c>
      <c r="I180" s="170"/>
      <c r="J180" s="171">
        <f>ROUND(I180*H180,2)</f>
        <v>0</v>
      </c>
      <c r="K180" s="167" t="s">
        <v>121</v>
      </c>
      <c r="L180" s="40"/>
      <c r="M180" s="172" t="s">
        <v>19</v>
      </c>
      <c r="N180" s="173" t="s">
        <v>47</v>
      </c>
      <c r="O180" s="65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6" t="s">
        <v>122</v>
      </c>
      <c r="AT180" s="176" t="s">
        <v>117</v>
      </c>
      <c r="AU180" s="176" t="s">
        <v>81</v>
      </c>
      <c r="AY180" s="18" t="s">
        <v>116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8" t="s">
        <v>81</v>
      </c>
      <c r="BK180" s="177">
        <f>ROUND(I180*H180,2)</f>
        <v>0</v>
      </c>
      <c r="BL180" s="18" t="s">
        <v>122</v>
      </c>
      <c r="BM180" s="176" t="s">
        <v>291</v>
      </c>
    </row>
    <row r="181" spans="1:65" s="2" customFormat="1" ht="11.25">
      <c r="A181" s="35"/>
      <c r="B181" s="36"/>
      <c r="C181" s="37"/>
      <c r="D181" s="178" t="s">
        <v>124</v>
      </c>
      <c r="E181" s="37"/>
      <c r="F181" s="179" t="s">
        <v>292</v>
      </c>
      <c r="G181" s="37"/>
      <c r="H181" s="37"/>
      <c r="I181" s="180"/>
      <c r="J181" s="37"/>
      <c r="K181" s="37"/>
      <c r="L181" s="40"/>
      <c r="M181" s="181"/>
      <c r="N181" s="182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124</v>
      </c>
      <c r="AU181" s="18" t="s">
        <v>81</v>
      </c>
    </row>
    <row r="182" spans="1:65" s="11" customFormat="1" ht="25.9" customHeight="1">
      <c r="B182" s="151"/>
      <c r="C182" s="152"/>
      <c r="D182" s="153" t="s">
        <v>75</v>
      </c>
      <c r="E182" s="154" t="s">
        <v>293</v>
      </c>
      <c r="F182" s="154" t="s">
        <v>294</v>
      </c>
      <c r="G182" s="152"/>
      <c r="H182" s="152"/>
      <c r="I182" s="155"/>
      <c r="J182" s="156">
        <f>BK182</f>
        <v>0</v>
      </c>
      <c r="K182" s="152"/>
      <c r="L182" s="157"/>
      <c r="M182" s="158"/>
      <c r="N182" s="159"/>
      <c r="O182" s="159"/>
      <c r="P182" s="160">
        <f>SUM(P183:P187)</f>
        <v>0</v>
      </c>
      <c r="Q182" s="159"/>
      <c r="R182" s="160">
        <f>SUM(R183:R187)</f>
        <v>14.3072</v>
      </c>
      <c r="S182" s="159"/>
      <c r="T182" s="161">
        <f>SUM(T183:T187)</f>
        <v>0</v>
      </c>
      <c r="AR182" s="162" t="s">
        <v>81</v>
      </c>
      <c r="AT182" s="163" t="s">
        <v>75</v>
      </c>
      <c r="AU182" s="163" t="s">
        <v>76</v>
      </c>
      <c r="AY182" s="162" t="s">
        <v>116</v>
      </c>
      <c r="BK182" s="164">
        <f>SUM(BK183:BK187)</f>
        <v>0</v>
      </c>
    </row>
    <row r="183" spans="1:65" s="2" customFormat="1" ht="16.5" customHeight="1">
      <c r="A183" s="35"/>
      <c r="B183" s="36"/>
      <c r="C183" s="165" t="s">
        <v>295</v>
      </c>
      <c r="D183" s="165" t="s">
        <v>117</v>
      </c>
      <c r="E183" s="166" t="s">
        <v>296</v>
      </c>
      <c r="F183" s="167" t="s">
        <v>297</v>
      </c>
      <c r="G183" s="168" t="s">
        <v>298</v>
      </c>
      <c r="H183" s="169">
        <v>34</v>
      </c>
      <c r="I183" s="170"/>
      <c r="J183" s="171">
        <f>ROUND(I183*H183,2)</f>
        <v>0</v>
      </c>
      <c r="K183" s="167" t="s">
        <v>121</v>
      </c>
      <c r="L183" s="40"/>
      <c r="M183" s="172" t="s">
        <v>19</v>
      </c>
      <c r="N183" s="173" t="s">
        <v>47</v>
      </c>
      <c r="O183" s="65"/>
      <c r="P183" s="174">
        <f>O183*H183</f>
        <v>0</v>
      </c>
      <c r="Q183" s="174">
        <v>0.42080000000000001</v>
      </c>
      <c r="R183" s="174">
        <f>Q183*H183</f>
        <v>14.3072</v>
      </c>
      <c r="S183" s="174">
        <v>0</v>
      </c>
      <c r="T183" s="17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6" t="s">
        <v>122</v>
      </c>
      <c r="AT183" s="176" t="s">
        <v>117</v>
      </c>
      <c r="AU183" s="176" t="s">
        <v>81</v>
      </c>
      <c r="AY183" s="18" t="s">
        <v>116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81</v>
      </c>
      <c r="BK183" s="177">
        <f>ROUND(I183*H183,2)</f>
        <v>0</v>
      </c>
      <c r="BL183" s="18" t="s">
        <v>122</v>
      </c>
      <c r="BM183" s="176" t="s">
        <v>299</v>
      </c>
    </row>
    <row r="184" spans="1:65" s="2" customFormat="1" ht="11.25">
      <c r="A184" s="35"/>
      <c r="B184" s="36"/>
      <c r="C184" s="37"/>
      <c r="D184" s="178" t="s">
        <v>124</v>
      </c>
      <c r="E184" s="37"/>
      <c r="F184" s="179" t="s">
        <v>300</v>
      </c>
      <c r="G184" s="37"/>
      <c r="H184" s="37"/>
      <c r="I184" s="180"/>
      <c r="J184" s="37"/>
      <c r="K184" s="37"/>
      <c r="L184" s="40"/>
      <c r="M184" s="181"/>
      <c r="N184" s="182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124</v>
      </c>
      <c r="AU184" s="18" t="s">
        <v>81</v>
      </c>
    </row>
    <row r="185" spans="1:65" s="12" customFormat="1" ht="11.25">
      <c r="B185" s="183"/>
      <c r="C185" s="184"/>
      <c r="D185" s="185" t="s">
        <v>131</v>
      </c>
      <c r="E185" s="186" t="s">
        <v>19</v>
      </c>
      <c r="F185" s="187" t="s">
        <v>301</v>
      </c>
      <c r="G185" s="184"/>
      <c r="H185" s="186" t="s">
        <v>19</v>
      </c>
      <c r="I185" s="188"/>
      <c r="J185" s="184"/>
      <c r="K185" s="184"/>
      <c r="L185" s="189"/>
      <c r="M185" s="190"/>
      <c r="N185" s="191"/>
      <c r="O185" s="191"/>
      <c r="P185" s="191"/>
      <c r="Q185" s="191"/>
      <c r="R185" s="191"/>
      <c r="S185" s="191"/>
      <c r="T185" s="192"/>
      <c r="AT185" s="193" t="s">
        <v>131</v>
      </c>
      <c r="AU185" s="193" t="s">
        <v>81</v>
      </c>
      <c r="AV185" s="12" t="s">
        <v>81</v>
      </c>
      <c r="AW185" s="12" t="s">
        <v>35</v>
      </c>
      <c r="AX185" s="12" t="s">
        <v>76</v>
      </c>
      <c r="AY185" s="193" t="s">
        <v>116</v>
      </c>
    </row>
    <row r="186" spans="1:65" s="13" customFormat="1" ht="11.25">
      <c r="B186" s="194"/>
      <c r="C186" s="195"/>
      <c r="D186" s="185" t="s">
        <v>131</v>
      </c>
      <c r="E186" s="196" t="s">
        <v>19</v>
      </c>
      <c r="F186" s="197" t="s">
        <v>302</v>
      </c>
      <c r="G186" s="195"/>
      <c r="H186" s="198">
        <v>34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131</v>
      </c>
      <c r="AU186" s="204" t="s">
        <v>81</v>
      </c>
      <c r="AV186" s="13" t="s">
        <v>86</v>
      </c>
      <c r="AW186" s="13" t="s">
        <v>35</v>
      </c>
      <c r="AX186" s="13" t="s">
        <v>76</v>
      </c>
      <c r="AY186" s="204" t="s">
        <v>116</v>
      </c>
    </row>
    <row r="187" spans="1:65" s="14" customFormat="1" ht="11.25">
      <c r="B187" s="205"/>
      <c r="C187" s="206"/>
      <c r="D187" s="185" t="s">
        <v>131</v>
      </c>
      <c r="E187" s="207" t="s">
        <v>19</v>
      </c>
      <c r="F187" s="208" t="s">
        <v>134</v>
      </c>
      <c r="G187" s="206"/>
      <c r="H187" s="209">
        <v>34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131</v>
      </c>
      <c r="AU187" s="215" t="s">
        <v>81</v>
      </c>
      <c r="AV187" s="14" t="s">
        <v>122</v>
      </c>
      <c r="AW187" s="14" t="s">
        <v>35</v>
      </c>
      <c r="AX187" s="14" t="s">
        <v>81</v>
      </c>
      <c r="AY187" s="215" t="s">
        <v>116</v>
      </c>
    </row>
    <row r="188" spans="1:65" s="11" customFormat="1" ht="25.9" customHeight="1">
      <c r="B188" s="151"/>
      <c r="C188" s="152"/>
      <c r="D188" s="153" t="s">
        <v>75</v>
      </c>
      <c r="E188" s="154" t="s">
        <v>303</v>
      </c>
      <c r="F188" s="154" t="s">
        <v>304</v>
      </c>
      <c r="G188" s="152"/>
      <c r="H188" s="152"/>
      <c r="I188" s="155"/>
      <c r="J188" s="156">
        <f>BK188</f>
        <v>0</v>
      </c>
      <c r="K188" s="152"/>
      <c r="L188" s="157"/>
      <c r="M188" s="158"/>
      <c r="N188" s="159"/>
      <c r="O188" s="159"/>
      <c r="P188" s="160">
        <f>SUM(P189:P231)</f>
        <v>0</v>
      </c>
      <c r="Q188" s="159"/>
      <c r="R188" s="160">
        <f>SUM(R189:R231)</f>
        <v>870.98263559999975</v>
      </c>
      <c r="S188" s="159"/>
      <c r="T188" s="161">
        <f>SUM(T189:T231)</f>
        <v>0</v>
      </c>
      <c r="AR188" s="162" t="s">
        <v>81</v>
      </c>
      <c r="AT188" s="163" t="s">
        <v>75</v>
      </c>
      <c r="AU188" s="163" t="s">
        <v>76</v>
      </c>
      <c r="AY188" s="162" t="s">
        <v>116</v>
      </c>
      <c r="BK188" s="164">
        <f>SUM(BK189:BK231)</f>
        <v>0</v>
      </c>
    </row>
    <row r="189" spans="1:65" s="2" customFormat="1" ht="16.5" customHeight="1">
      <c r="A189" s="35"/>
      <c r="B189" s="36"/>
      <c r="C189" s="165" t="s">
        <v>305</v>
      </c>
      <c r="D189" s="165" t="s">
        <v>117</v>
      </c>
      <c r="E189" s="166" t="s">
        <v>306</v>
      </c>
      <c r="F189" s="167" t="s">
        <v>307</v>
      </c>
      <c r="G189" s="168" t="s">
        <v>120</v>
      </c>
      <c r="H189" s="169">
        <v>1693</v>
      </c>
      <c r="I189" s="170"/>
      <c r="J189" s="171">
        <f>ROUND(I189*H189,2)</f>
        <v>0</v>
      </c>
      <c r="K189" s="167" t="s">
        <v>121</v>
      </c>
      <c r="L189" s="40"/>
      <c r="M189" s="172" t="s">
        <v>19</v>
      </c>
      <c r="N189" s="173" t="s">
        <v>47</v>
      </c>
      <c r="O189" s="65"/>
      <c r="P189" s="174">
        <f>O189*H189</f>
        <v>0</v>
      </c>
      <c r="Q189" s="174">
        <v>0.16849059999999999</v>
      </c>
      <c r="R189" s="174">
        <f>Q189*H189</f>
        <v>285.25458579999997</v>
      </c>
      <c r="S189" s="174">
        <v>0</v>
      </c>
      <c r="T189" s="17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6" t="s">
        <v>122</v>
      </c>
      <c r="AT189" s="176" t="s">
        <v>117</v>
      </c>
      <c r="AU189" s="176" t="s">
        <v>81</v>
      </c>
      <c r="AY189" s="18" t="s">
        <v>116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81</v>
      </c>
      <c r="BK189" s="177">
        <f>ROUND(I189*H189,2)</f>
        <v>0</v>
      </c>
      <c r="BL189" s="18" t="s">
        <v>122</v>
      </c>
      <c r="BM189" s="176" t="s">
        <v>308</v>
      </c>
    </row>
    <row r="190" spans="1:65" s="2" customFormat="1" ht="11.25">
      <c r="A190" s="35"/>
      <c r="B190" s="36"/>
      <c r="C190" s="37"/>
      <c r="D190" s="178" t="s">
        <v>124</v>
      </c>
      <c r="E190" s="37"/>
      <c r="F190" s="179" t="s">
        <v>309</v>
      </c>
      <c r="G190" s="37"/>
      <c r="H190" s="37"/>
      <c r="I190" s="180"/>
      <c r="J190" s="37"/>
      <c r="K190" s="37"/>
      <c r="L190" s="40"/>
      <c r="M190" s="181"/>
      <c r="N190" s="182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124</v>
      </c>
      <c r="AU190" s="18" t="s">
        <v>81</v>
      </c>
    </row>
    <row r="191" spans="1:65" s="12" customFormat="1" ht="11.25">
      <c r="B191" s="183"/>
      <c r="C191" s="184"/>
      <c r="D191" s="185" t="s">
        <v>131</v>
      </c>
      <c r="E191" s="186" t="s">
        <v>19</v>
      </c>
      <c r="F191" s="187" t="s">
        <v>310</v>
      </c>
      <c r="G191" s="184"/>
      <c r="H191" s="186" t="s">
        <v>19</v>
      </c>
      <c r="I191" s="188"/>
      <c r="J191" s="184"/>
      <c r="K191" s="184"/>
      <c r="L191" s="189"/>
      <c r="M191" s="190"/>
      <c r="N191" s="191"/>
      <c r="O191" s="191"/>
      <c r="P191" s="191"/>
      <c r="Q191" s="191"/>
      <c r="R191" s="191"/>
      <c r="S191" s="191"/>
      <c r="T191" s="192"/>
      <c r="AT191" s="193" t="s">
        <v>131</v>
      </c>
      <c r="AU191" s="193" t="s">
        <v>81</v>
      </c>
      <c r="AV191" s="12" t="s">
        <v>81</v>
      </c>
      <c r="AW191" s="12" t="s">
        <v>35</v>
      </c>
      <c r="AX191" s="12" t="s">
        <v>76</v>
      </c>
      <c r="AY191" s="193" t="s">
        <v>116</v>
      </c>
    </row>
    <row r="192" spans="1:65" s="13" customFormat="1" ht="11.25">
      <c r="B192" s="194"/>
      <c r="C192" s="195"/>
      <c r="D192" s="185" t="s">
        <v>131</v>
      </c>
      <c r="E192" s="196" t="s">
        <v>19</v>
      </c>
      <c r="F192" s="197" t="s">
        <v>311</v>
      </c>
      <c r="G192" s="195"/>
      <c r="H192" s="198">
        <v>1693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131</v>
      </c>
      <c r="AU192" s="204" t="s">
        <v>81</v>
      </c>
      <c r="AV192" s="13" t="s">
        <v>86</v>
      </c>
      <c r="AW192" s="13" t="s">
        <v>35</v>
      </c>
      <c r="AX192" s="13" t="s">
        <v>76</v>
      </c>
      <c r="AY192" s="204" t="s">
        <v>116</v>
      </c>
    </row>
    <row r="193" spans="1:65" s="14" customFormat="1" ht="11.25">
      <c r="B193" s="205"/>
      <c r="C193" s="206"/>
      <c r="D193" s="185" t="s">
        <v>131</v>
      </c>
      <c r="E193" s="207" t="s">
        <v>19</v>
      </c>
      <c r="F193" s="208" t="s">
        <v>134</v>
      </c>
      <c r="G193" s="206"/>
      <c r="H193" s="209">
        <v>1693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131</v>
      </c>
      <c r="AU193" s="215" t="s">
        <v>81</v>
      </c>
      <c r="AV193" s="14" t="s">
        <v>122</v>
      </c>
      <c r="AW193" s="14" t="s">
        <v>35</v>
      </c>
      <c r="AX193" s="14" t="s">
        <v>81</v>
      </c>
      <c r="AY193" s="215" t="s">
        <v>116</v>
      </c>
    </row>
    <row r="194" spans="1:65" s="2" customFormat="1" ht="16.5" customHeight="1">
      <c r="A194" s="35"/>
      <c r="B194" s="36"/>
      <c r="C194" s="216" t="s">
        <v>312</v>
      </c>
      <c r="D194" s="216" t="s">
        <v>250</v>
      </c>
      <c r="E194" s="217" t="s">
        <v>313</v>
      </c>
      <c r="F194" s="218" t="s">
        <v>314</v>
      </c>
      <c r="G194" s="219" t="s">
        <v>120</v>
      </c>
      <c r="H194" s="220">
        <v>85</v>
      </c>
      <c r="I194" s="221"/>
      <c r="J194" s="222">
        <f>ROUND(I194*H194,2)</f>
        <v>0</v>
      </c>
      <c r="K194" s="218" t="s">
        <v>121</v>
      </c>
      <c r="L194" s="223"/>
      <c r="M194" s="224" t="s">
        <v>19</v>
      </c>
      <c r="N194" s="225" t="s">
        <v>47</v>
      </c>
      <c r="O194" s="65"/>
      <c r="P194" s="174">
        <f>O194*H194</f>
        <v>0</v>
      </c>
      <c r="Q194" s="174">
        <v>0.125</v>
      </c>
      <c r="R194" s="174">
        <f>Q194*H194</f>
        <v>10.625</v>
      </c>
      <c r="S194" s="174">
        <v>0</v>
      </c>
      <c r="T194" s="17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6" t="s">
        <v>169</v>
      </c>
      <c r="AT194" s="176" t="s">
        <v>250</v>
      </c>
      <c r="AU194" s="176" t="s">
        <v>81</v>
      </c>
      <c r="AY194" s="18" t="s">
        <v>116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81</v>
      </c>
      <c r="BK194" s="177">
        <f>ROUND(I194*H194,2)</f>
        <v>0</v>
      </c>
      <c r="BL194" s="18" t="s">
        <v>122</v>
      </c>
      <c r="BM194" s="176" t="s">
        <v>315</v>
      </c>
    </row>
    <row r="195" spans="1:65" s="2" customFormat="1" ht="16.5" customHeight="1">
      <c r="A195" s="35"/>
      <c r="B195" s="36"/>
      <c r="C195" s="216" t="s">
        <v>316</v>
      </c>
      <c r="D195" s="216" t="s">
        <v>250</v>
      </c>
      <c r="E195" s="217" t="s">
        <v>317</v>
      </c>
      <c r="F195" s="218" t="s">
        <v>318</v>
      </c>
      <c r="G195" s="219" t="s">
        <v>120</v>
      </c>
      <c r="H195" s="220">
        <v>52</v>
      </c>
      <c r="I195" s="221"/>
      <c r="J195" s="222">
        <f>ROUND(I195*H195,2)</f>
        <v>0</v>
      </c>
      <c r="K195" s="218" t="s">
        <v>121</v>
      </c>
      <c r="L195" s="223"/>
      <c r="M195" s="224" t="s">
        <v>19</v>
      </c>
      <c r="N195" s="225" t="s">
        <v>47</v>
      </c>
      <c r="O195" s="65"/>
      <c r="P195" s="174">
        <f>O195*H195</f>
        <v>0</v>
      </c>
      <c r="Q195" s="174">
        <v>0.125</v>
      </c>
      <c r="R195" s="174">
        <f>Q195*H195</f>
        <v>6.5</v>
      </c>
      <c r="S195" s="174">
        <v>0</v>
      </c>
      <c r="T195" s="17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6" t="s">
        <v>169</v>
      </c>
      <c r="AT195" s="176" t="s">
        <v>250</v>
      </c>
      <c r="AU195" s="176" t="s">
        <v>81</v>
      </c>
      <c r="AY195" s="18" t="s">
        <v>116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81</v>
      </c>
      <c r="BK195" s="177">
        <f>ROUND(I195*H195,2)</f>
        <v>0</v>
      </c>
      <c r="BL195" s="18" t="s">
        <v>122</v>
      </c>
      <c r="BM195" s="176" t="s">
        <v>319</v>
      </c>
    </row>
    <row r="196" spans="1:65" s="2" customFormat="1" ht="16.5" customHeight="1">
      <c r="A196" s="35"/>
      <c r="B196" s="36"/>
      <c r="C196" s="165" t="s">
        <v>320</v>
      </c>
      <c r="D196" s="165" t="s">
        <v>117</v>
      </c>
      <c r="E196" s="166" t="s">
        <v>321</v>
      </c>
      <c r="F196" s="167" t="s">
        <v>322</v>
      </c>
      <c r="G196" s="168" t="s">
        <v>120</v>
      </c>
      <c r="H196" s="169">
        <v>1608.35</v>
      </c>
      <c r="I196" s="170"/>
      <c r="J196" s="171">
        <f>ROUND(I196*H196,2)</f>
        <v>0</v>
      </c>
      <c r="K196" s="167" t="s">
        <v>121</v>
      </c>
      <c r="L196" s="40"/>
      <c r="M196" s="172" t="s">
        <v>19</v>
      </c>
      <c r="N196" s="173" t="s">
        <v>47</v>
      </c>
      <c r="O196" s="65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6" t="s">
        <v>122</v>
      </c>
      <c r="AT196" s="176" t="s">
        <v>117</v>
      </c>
      <c r="AU196" s="176" t="s">
        <v>81</v>
      </c>
      <c r="AY196" s="18" t="s">
        <v>116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81</v>
      </c>
      <c r="BK196" s="177">
        <f>ROUND(I196*H196,2)</f>
        <v>0</v>
      </c>
      <c r="BL196" s="18" t="s">
        <v>122</v>
      </c>
      <c r="BM196" s="176" t="s">
        <v>323</v>
      </c>
    </row>
    <row r="197" spans="1:65" s="2" customFormat="1" ht="11.25">
      <c r="A197" s="35"/>
      <c r="B197" s="36"/>
      <c r="C197" s="37"/>
      <c r="D197" s="178" t="s">
        <v>124</v>
      </c>
      <c r="E197" s="37"/>
      <c r="F197" s="179" t="s">
        <v>324</v>
      </c>
      <c r="G197" s="37"/>
      <c r="H197" s="37"/>
      <c r="I197" s="180"/>
      <c r="J197" s="37"/>
      <c r="K197" s="37"/>
      <c r="L197" s="40"/>
      <c r="M197" s="181"/>
      <c r="N197" s="182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124</v>
      </c>
      <c r="AU197" s="18" t="s">
        <v>81</v>
      </c>
    </row>
    <row r="198" spans="1:65" s="12" customFormat="1" ht="11.25">
      <c r="B198" s="183"/>
      <c r="C198" s="184"/>
      <c r="D198" s="185" t="s">
        <v>131</v>
      </c>
      <c r="E198" s="186" t="s">
        <v>19</v>
      </c>
      <c r="F198" s="187" t="s">
        <v>325</v>
      </c>
      <c r="G198" s="184"/>
      <c r="H198" s="186" t="s">
        <v>19</v>
      </c>
      <c r="I198" s="188"/>
      <c r="J198" s="184"/>
      <c r="K198" s="184"/>
      <c r="L198" s="189"/>
      <c r="M198" s="190"/>
      <c r="N198" s="191"/>
      <c r="O198" s="191"/>
      <c r="P198" s="191"/>
      <c r="Q198" s="191"/>
      <c r="R198" s="191"/>
      <c r="S198" s="191"/>
      <c r="T198" s="192"/>
      <c r="AT198" s="193" t="s">
        <v>131</v>
      </c>
      <c r="AU198" s="193" t="s">
        <v>81</v>
      </c>
      <c r="AV198" s="12" t="s">
        <v>81</v>
      </c>
      <c r="AW198" s="12" t="s">
        <v>35</v>
      </c>
      <c r="AX198" s="12" t="s">
        <v>76</v>
      </c>
      <c r="AY198" s="193" t="s">
        <v>116</v>
      </c>
    </row>
    <row r="199" spans="1:65" s="13" customFormat="1" ht="11.25">
      <c r="B199" s="194"/>
      <c r="C199" s="195"/>
      <c r="D199" s="185" t="s">
        <v>131</v>
      </c>
      <c r="E199" s="196" t="s">
        <v>19</v>
      </c>
      <c r="F199" s="197" t="s">
        <v>326</v>
      </c>
      <c r="G199" s="195"/>
      <c r="H199" s="198">
        <v>1608.35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131</v>
      </c>
      <c r="AU199" s="204" t="s">
        <v>81</v>
      </c>
      <c r="AV199" s="13" t="s">
        <v>86</v>
      </c>
      <c r="AW199" s="13" t="s">
        <v>35</v>
      </c>
      <c r="AX199" s="13" t="s">
        <v>76</v>
      </c>
      <c r="AY199" s="204" t="s">
        <v>116</v>
      </c>
    </row>
    <row r="200" spans="1:65" s="14" customFormat="1" ht="11.25">
      <c r="B200" s="205"/>
      <c r="C200" s="206"/>
      <c r="D200" s="185" t="s">
        <v>131</v>
      </c>
      <c r="E200" s="207" t="s">
        <v>19</v>
      </c>
      <c r="F200" s="208" t="s">
        <v>134</v>
      </c>
      <c r="G200" s="206"/>
      <c r="H200" s="209">
        <v>1608.35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131</v>
      </c>
      <c r="AU200" s="215" t="s">
        <v>81</v>
      </c>
      <c r="AV200" s="14" t="s">
        <v>122</v>
      </c>
      <c r="AW200" s="14" t="s">
        <v>35</v>
      </c>
      <c r="AX200" s="14" t="s">
        <v>81</v>
      </c>
      <c r="AY200" s="215" t="s">
        <v>116</v>
      </c>
    </row>
    <row r="201" spans="1:65" s="2" customFormat="1" ht="16.5" customHeight="1">
      <c r="A201" s="35"/>
      <c r="B201" s="36"/>
      <c r="C201" s="165" t="s">
        <v>327</v>
      </c>
      <c r="D201" s="165" t="s">
        <v>117</v>
      </c>
      <c r="E201" s="166" t="s">
        <v>328</v>
      </c>
      <c r="F201" s="167" t="s">
        <v>329</v>
      </c>
      <c r="G201" s="168" t="s">
        <v>120</v>
      </c>
      <c r="H201" s="169">
        <v>1453</v>
      </c>
      <c r="I201" s="170"/>
      <c r="J201" s="171">
        <f>ROUND(I201*H201,2)</f>
        <v>0</v>
      </c>
      <c r="K201" s="167" t="s">
        <v>121</v>
      </c>
      <c r="L201" s="40"/>
      <c r="M201" s="172" t="s">
        <v>19</v>
      </c>
      <c r="N201" s="173" t="s">
        <v>47</v>
      </c>
      <c r="O201" s="65"/>
      <c r="P201" s="174">
        <f>O201*H201</f>
        <v>0</v>
      </c>
      <c r="Q201" s="174">
        <v>0.12949959999999999</v>
      </c>
      <c r="R201" s="174">
        <f>Q201*H201</f>
        <v>188.1629188</v>
      </c>
      <c r="S201" s="174">
        <v>0</v>
      </c>
      <c r="T201" s="17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6" t="s">
        <v>122</v>
      </c>
      <c r="AT201" s="176" t="s">
        <v>117</v>
      </c>
      <c r="AU201" s="176" t="s">
        <v>81</v>
      </c>
      <c r="AY201" s="18" t="s">
        <v>116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81</v>
      </c>
      <c r="BK201" s="177">
        <f>ROUND(I201*H201,2)</f>
        <v>0</v>
      </c>
      <c r="BL201" s="18" t="s">
        <v>122</v>
      </c>
      <c r="BM201" s="176" t="s">
        <v>330</v>
      </c>
    </row>
    <row r="202" spans="1:65" s="2" customFormat="1" ht="11.25">
      <c r="A202" s="35"/>
      <c r="B202" s="36"/>
      <c r="C202" s="37"/>
      <c r="D202" s="178" t="s">
        <v>124</v>
      </c>
      <c r="E202" s="37"/>
      <c r="F202" s="179" t="s">
        <v>331</v>
      </c>
      <c r="G202" s="37"/>
      <c r="H202" s="37"/>
      <c r="I202" s="180"/>
      <c r="J202" s="37"/>
      <c r="K202" s="37"/>
      <c r="L202" s="40"/>
      <c r="M202" s="181"/>
      <c r="N202" s="182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124</v>
      </c>
      <c r="AU202" s="18" t="s">
        <v>81</v>
      </c>
    </row>
    <row r="203" spans="1:65" s="13" customFormat="1" ht="11.25">
      <c r="B203" s="194"/>
      <c r="C203" s="195"/>
      <c r="D203" s="185" t="s">
        <v>131</v>
      </c>
      <c r="E203" s="196" t="s">
        <v>19</v>
      </c>
      <c r="F203" s="197" t="s">
        <v>332</v>
      </c>
      <c r="G203" s="195"/>
      <c r="H203" s="198">
        <v>1453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131</v>
      </c>
      <c r="AU203" s="204" t="s">
        <v>81</v>
      </c>
      <c r="AV203" s="13" t="s">
        <v>86</v>
      </c>
      <c r="AW203" s="13" t="s">
        <v>35</v>
      </c>
      <c r="AX203" s="13" t="s">
        <v>76</v>
      </c>
      <c r="AY203" s="204" t="s">
        <v>116</v>
      </c>
    </row>
    <row r="204" spans="1:65" s="14" customFormat="1" ht="11.25">
      <c r="B204" s="205"/>
      <c r="C204" s="206"/>
      <c r="D204" s="185" t="s">
        <v>131</v>
      </c>
      <c r="E204" s="207" t="s">
        <v>19</v>
      </c>
      <c r="F204" s="208" t="s">
        <v>134</v>
      </c>
      <c r="G204" s="206"/>
      <c r="H204" s="209">
        <v>1453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131</v>
      </c>
      <c r="AU204" s="215" t="s">
        <v>81</v>
      </c>
      <c r="AV204" s="14" t="s">
        <v>122</v>
      </c>
      <c r="AW204" s="14" t="s">
        <v>35</v>
      </c>
      <c r="AX204" s="14" t="s">
        <v>81</v>
      </c>
      <c r="AY204" s="215" t="s">
        <v>116</v>
      </c>
    </row>
    <row r="205" spans="1:65" s="2" customFormat="1" ht="16.5" customHeight="1">
      <c r="A205" s="35"/>
      <c r="B205" s="36"/>
      <c r="C205" s="216" t="s">
        <v>333</v>
      </c>
      <c r="D205" s="216" t="s">
        <v>250</v>
      </c>
      <c r="E205" s="217" t="s">
        <v>334</v>
      </c>
      <c r="F205" s="218" t="s">
        <v>335</v>
      </c>
      <c r="G205" s="219" t="s">
        <v>120</v>
      </c>
      <c r="H205" s="220">
        <v>1468</v>
      </c>
      <c r="I205" s="221"/>
      <c r="J205" s="222">
        <f>ROUND(I205*H205,2)</f>
        <v>0</v>
      </c>
      <c r="K205" s="218" t="s">
        <v>121</v>
      </c>
      <c r="L205" s="223"/>
      <c r="M205" s="224" t="s">
        <v>19</v>
      </c>
      <c r="N205" s="225" t="s">
        <v>47</v>
      </c>
      <c r="O205" s="65"/>
      <c r="P205" s="174">
        <f>O205*H205</f>
        <v>0</v>
      </c>
      <c r="Q205" s="174">
        <v>4.4999999999999998E-2</v>
      </c>
      <c r="R205" s="174">
        <f>Q205*H205</f>
        <v>66.06</v>
      </c>
      <c r="S205" s="174">
        <v>0</v>
      </c>
      <c r="T205" s="17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6" t="s">
        <v>169</v>
      </c>
      <c r="AT205" s="176" t="s">
        <v>250</v>
      </c>
      <c r="AU205" s="176" t="s">
        <v>81</v>
      </c>
      <c r="AY205" s="18" t="s">
        <v>116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8" t="s">
        <v>81</v>
      </c>
      <c r="BK205" s="177">
        <f>ROUND(I205*H205,2)</f>
        <v>0</v>
      </c>
      <c r="BL205" s="18" t="s">
        <v>122</v>
      </c>
      <c r="BM205" s="176" t="s">
        <v>336</v>
      </c>
    </row>
    <row r="206" spans="1:65" s="2" customFormat="1" ht="16.5" customHeight="1">
      <c r="A206" s="35"/>
      <c r="B206" s="36"/>
      <c r="C206" s="165" t="s">
        <v>337</v>
      </c>
      <c r="D206" s="165" t="s">
        <v>117</v>
      </c>
      <c r="E206" s="166" t="s">
        <v>338</v>
      </c>
      <c r="F206" s="167" t="s">
        <v>339</v>
      </c>
      <c r="G206" s="168" t="s">
        <v>120</v>
      </c>
      <c r="H206" s="169">
        <v>3386</v>
      </c>
      <c r="I206" s="170"/>
      <c r="J206" s="171">
        <f>ROUND(I206*H206,2)</f>
        <v>0</v>
      </c>
      <c r="K206" s="167" t="s">
        <v>121</v>
      </c>
      <c r="L206" s="40"/>
      <c r="M206" s="172" t="s">
        <v>19</v>
      </c>
      <c r="N206" s="173" t="s">
        <v>47</v>
      </c>
      <c r="O206" s="65"/>
      <c r="P206" s="174">
        <f>O206*H206</f>
        <v>0</v>
      </c>
      <c r="Q206" s="174">
        <v>8.9775999999999995E-2</v>
      </c>
      <c r="R206" s="174">
        <f>Q206*H206</f>
        <v>303.98153600000001</v>
      </c>
      <c r="S206" s="174">
        <v>0</v>
      </c>
      <c r="T206" s="17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6" t="s">
        <v>122</v>
      </c>
      <c r="AT206" s="176" t="s">
        <v>117</v>
      </c>
      <c r="AU206" s="176" t="s">
        <v>81</v>
      </c>
      <c r="AY206" s="18" t="s">
        <v>116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81</v>
      </c>
      <c r="BK206" s="177">
        <f>ROUND(I206*H206,2)</f>
        <v>0</v>
      </c>
      <c r="BL206" s="18" t="s">
        <v>122</v>
      </c>
      <c r="BM206" s="176" t="s">
        <v>340</v>
      </c>
    </row>
    <row r="207" spans="1:65" s="2" customFormat="1" ht="11.25">
      <c r="A207" s="35"/>
      <c r="B207" s="36"/>
      <c r="C207" s="37"/>
      <c r="D207" s="178" t="s">
        <v>124</v>
      </c>
      <c r="E207" s="37"/>
      <c r="F207" s="179" t="s">
        <v>341</v>
      </c>
      <c r="G207" s="37"/>
      <c r="H207" s="37"/>
      <c r="I207" s="180"/>
      <c r="J207" s="37"/>
      <c r="K207" s="37"/>
      <c r="L207" s="40"/>
      <c r="M207" s="181"/>
      <c r="N207" s="182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124</v>
      </c>
      <c r="AU207" s="18" t="s">
        <v>81</v>
      </c>
    </row>
    <row r="208" spans="1:65" s="12" customFormat="1" ht="11.25">
      <c r="B208" s="183"/>
      <c r="C208" s="184"/>
      <c r="D208" s="185" t="s">
        <v>131</v>
      </c>
      <c r="E208" s="186" t="s">
        <v>19</v>
      </c>
      <c r="F208" s="187" t="s">
        <v>342</v>
      </c>
      <c r="G208" s="184"/>
      <c r="H208" s="186" t="s">
        <v>19</v>
      </c>
      <c r="I208" s="188"/>
      <c r="J208" s="184"/>
      <c r="K208" s="184"/>
      <c r="L208" s="189"/>
      <c r="M208" s="190"/>
      <c r="N208" s="191"/>
      <c r="O208" s="191"/>
      <c r="P208" s="191"/>
      <c r="Q208" s="191"/>
      <c r="R208" s="191"/>
      <c r="S208" s="191"/>
      <c r="T208" s="192"/>
      <c r="AT208" s="193" t="s">
        <v>131</v>
      </c>
      <c r="AU208" s="193" t="s">
        <v>81</v>
      </c>
      <c r="AV208" s="12" t="s">
        <v>81</v>
      </c>
      <c r="AW208" s="12" t="s">
        <v>35</v>
      </c>
      <c r="AX208" s="12" t="s">
        <v>76</v>
      </c>
      <c r="AY208" s="193" t="s">
        <v>116</v>
      </c>
    </row>
    <row r="209" spans="1:65" s="13" customFormat="1" ht="11.25">
      <c r="B209" s="194"/>
      <c r="C209" s="195"/>
      <c r="D209" s="185" t="s">
        <v>131</v>
      </c>
      <c r="E209" s="196" t="s">
        <v>19</v>
      </c>
      <c r="F209" s="197" t="s">
        <v>180</v>
      </c>
      <c r="G209" s="195"/>
      <c r="H209" s="198">
        <v>3386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131</v>
      </c>
      <c r="AU209" s="204" t="s">
        <v>81</v>
      </c>
      <c r="AV209" s="13" t="s">
        <v>86</v>
      </c>
      <c r="AW209" s="13" t="s">
        <v>35</v>
      </c>
      <c r="AX209" s="13" t="s">
        <v>76</v>
      </c>
      <c r="AY209" s="204" t="s">
        <v>116</v>
      </c>
    </row>
    <row r="210" spans="1:65" s="14" customFormat="1" ht="11.25">
      <c r="B210" s="205"/>
      <c r="C210" s="206"/>
      <c r="D210" s="185" t="s">
        <v>131</v>
      </c>
      <c r="E210" s="207" t="s">
        <v>19</v>
      </c>
      <c r="F210" s="208" t="s">
        <v>134</v>
      </c>
      <c r="G210" s="206"/>
      <c r="H210" s="209">
        <v>3386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131</v>
      </c>
      <c r="AU210" s="215" t="s">
        <v>81</v>
      </c>
      <c r="AV210" s="14" t="s">
        <v>122</v>
      </c>
      <c r="AW210" s="14" t="s">
        <v>35</v>
      </c>
      <c r="AX210" s="14" t="s">
        <v>81</v>
      </c>
      <c r="AY210" s="215" t="s">
        <v>116</v>
      </c>
    </row>
    <row r="211" spans="1:65" s="2" customFormat="1" ht="16.5" customHeight="1">
      <c r="A211" s="35"/>
      <c r="B211" s="36"/>
      <c r="C211" s="216" t="s">
        <v>343</v>
      </c>
      <c r="D211" s="216" t="s">
        <v>250</v>
      </c>
      <c r="E211" s="217" t="s">
        <v>344</v>
      </c>
      <c r="F211" s="218" t="s">
        <v>345</v>
      </c>
      <c r="G211" s="219" t="s">
        <v>128</v>
      </c>
      <c r="H211" s="220">
        <v>41.5</v>
      </c>
      <c r="I211" s="221"/>
      <c r="J211" s="222">
        <f>ROUND(I211*H211,2)</f>
        <v>0</v>
      </c>
      <c r="K211" s="218" t="s">
        <v>121</v>
      </c>
      <c r="L211" s="223"/>
      <c r="M211" s="224" t="s">
        <v>19</v>
      </c>
      <c r="N211" s="225" t="s">
        <v>47</v>
      </c>
      <c r="O211" s="65"/>
      <c r="P211" s="174">
        <f>O211*H211</f>
        <v>0</v>
      </c>
      <c r="Q211" s="174">
        <v>0.222</v>
      </c>
      <c r="R211" s="174">
        <f>Q211*H211</f>
        <v>9.213000000000001</v>
      </c>
      <c r="S211" s="174">
        <v>0</v>
      </c>
      <c r="T211" s="17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6" t="s">
        <v>169</v>
      </c>
      <c r="AT211" s="176" t="s">
        <v>250</v>
      </c>
      <c r="AU211" s="176" t="s">
        <v>81</v>
      </c>
      <c r="AY211" s="18" t="s">
        <v>116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8" t="s">
        <v>81</v>
      </c>
      <c r="BK211" s="177">
        <f>ROUND(I211*H211,2)</f>
        <v>0</v>
      </c>
      <c r="BL211" s="18" t="s">
        <v>122</v>
      </c>
      <c r="BM211" s="176" t="s">
        <v>346</v>
      </c>
    </row>
    <row r="212" spans="1:65" s="2" customFormat="1" ht="16.5" customHeight="1">
      <c r="A212" s="35"/>
      <c r="B212" s="36"/>
      <c r="C212" s="165" t="s">
        <v>347</v>
      </c>
      <c r="D212" s="165" t="s">
        <v>117</v>
      </c>
      <c r="E212" s="166" t="s">
        <v>348</v>
      </c>
      <c r="F212" s="167" t="s">
        <v>349</v>
      </c>
      <c r="G212" s="168" t="s">
        <v>128</v>
      </c>
      <c r="H212" s="169">
        <v>338.6</v>
      </c>
      <c r="I212" s="170"/>
      <c r="J212" s="171">
        <f>ROUND(I212*H212,2)</f>
        <v>0</v>
      </c>
      <c r="K212" s="167" t="s">
        <v>121</v>
      </c>
      <c r="L212" s="40"/>
      <c r="M212" s="172" t="s">
        <v>19</v>
      </c>
      <c r="N212" s="173" t="s">
        <v>47</v>
      </c>
      <c r="O212" s="65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76" t="s">
        <v>122</v>
      </c>
      <c r="AT212" s="176" t="s">
        <v>117</v>
      </c>
      <c r="AU212" s="176" t="s">
        <v>81</v>
      </c>
      <c r="AY212" s="18" t="s">
        <v>116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8" t="s">
        <v>81</v>
      </c>
      <c r="BK212" s="177">
        <f>ROUND(I212*H212,2)</f>
        <v>0</v>
      </c>
      <c r="BL212" s="18" t="s">
        <v>122</v>
      </c>
      <c r="BM212" s="176" t="s">
        <v>350</v>
      </c>
    </row>
    <row r="213" spans="1:65" s="2" customFormat="1" ht="11.25">
      <c r="A213" s="35"/>
      <c r="B213" s="36"/>
      <c r="C213" s="37"/>
      <c r="D213" s="178" t="s">
        <v>124</v>
      </c>
      <c r="E213" s="37"/>
      <c r="F213" s="179" t="s">
        <v>351</v>
      </c>
      <c r="G213" s="37"/>
      <c r="H213" s="37"/>
      <c r="I213" s="180"/>
      <c r="J213" s="37"/>
      <c r="K213" s="37"/>
      <c r="L213" s="40"/>
      <c r="M213" s="181"/>
      <c r="N213" s="182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124</v>
      </c>
      <c r="AU213" s="18" t="s">
        <v>81</v>
      </c>
    </row>
    <row r="214" spans="1:65" s="12" customFormat="1" ht="11.25">
      <c r="B214" s="183"/>
      <c r="C214" s="184"/>
      <c r="D214" s="185" t="s">
        <v>131</v>
      </c>
      <c r="E214" s="186" t="s">
        <v>19</v>
      </c>
      <c r="F214" s="187" t="s">
        <v>352</v>
      </c>
      <c r="G214" s="184"/>
      <c r="H214" s="186" t="s">
        <v>19</v>
      </c>
      <c r="I214" s="188"/>
      <c r="J214" s="184"/>
      <c r="K214" s="184"/>
      <c r="L214" s="189"/>
      <c r="M214" s="190"/>
      <c r="N214" s="191"/>
      <c r="O214" s="191"/>
      <c r="P214" s="191"/>
      <c r="Q214" s="191"/>
      <c r="R214" s="191"/>
      <c r="S214" s="191"/>
      <c r="T214" s="192"/>
      <c r="AT214" s="193" t="s">
        <v>131</v>
      </c>
      <c r="AU214" s="193" t="s">
        <v>81</v>
      </c>
      <c r="AV214" s="12" t="s">
        <v>81</v>
      </c>
      <c r="AW214" s="12" t="s">
        <v>35</v>
      </c>
      <c r="AX214" s="12" t="s">
        <v>76</v>
      </c>
      <c r="AY214" s="193" t="s">
        <v>116</v>
      </c>
    </row>
    <row r="215" spans="1:65" s="13" customFormat="1" ht="11.25">
      <c r="B215" s="194"/>
      <c r="C215" s="195"/>
      <c r="D215" s="185" t="s">
        <v>131</v>
      </c>
      <c r="E215" s="196" t="s">
        <v>19</v>
      </c>
      <c r="F215" s="197" t="s">
        <v>353</v>
      </c>
      <c r="G215" s="195"/>
      <c r="H215" s="198">
        <v>338.6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131</v>
      </c>
      <c r="AU215" s="204" t="s">
        <v>81</v>
      </c>
      <c r="AV215" s="13" t="s">
        <v>86</v>
      </c>
      <c r="AW215" s="13" t="s">
        <v>35</v>
      </c>
      <c r="AX215" s="13" t="s">
        <v>76</v>
      </c>
      <c r="AY215" s="204" t="s">
        <v>116</v>
      </c>
    </row>
    <row r="216" spans="1:65" s="14" customFormat="1" ht="11.25">
      <c r="B216" s="205"/>
      <c r="C216" s="206"/>
      <c r="D216" s="185" t="s">
        <v>131</v>
      </c>
      <c r="E216" s="207" t="s">
        <v>19</v>
      </c>
      <c r="F216" s="208" t="s">
        <v>134</v>
      </c>
      <c r="G216" s="206"/>
      <c r="H216" s="209">
        <v>338.6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131</v>
      </c>
      <c r="AU216" s="215" t="s">
        <v>81</v>
      </c>
      <c r="AV216" s="14" t="s">
        <v>122</v>
      </c>
      <c r="AW216" s="14" t="s">
        <v>35</v>
      </c>
      <c r="AX216" s="14" t="s">
        <v>81</v>
      </c>
      <c r="AY216" s="215" t="s">
        <v>116</v>
      </c>
    </row>
    <row r="217" spans="1:65" s="2" customFormat="1" ht="16.5" customHeight="1">
      <c r="A217" s="35"/>
      <c r="B217" s="36"/>
      <c r="C217" s="165" t="s">
        <v>354</v>
      </c>
      <c r="D217" s="165" t="s">
        <v>117</v>
      </c>
      <c r="E217" s="166" t="s">
        <v>355</v>
      </c>
      <c r="F217" s="167" t="s">
        <v>356</v>
      </c>
      <c r="G217" s="168" t="s">
        <v>120</v>
      </c>
      <c r="H217" s="169">
        <v>1693</v>
      </c>
      <c r="I217" s="170"/>
      <c r="J217" s="171">
        <f>ROUND(I217*H217,2)</f>
        <v>0</v>
      </c>
      <c r="K217" s="167" t="s">
        <v>121</v>
      </c>
      <c r="L217" s="40"/>
      <c r="M217" s="172" t="s">
        <v>19</v>
      </c>
      <c r="N217" s="173" t="s">
        <v>47</v>
      </c>
      <c r="O217" s="65"/>
      <c r="P217" s="174">
        <f>O217*H217</f>
        <v>0</v>
      </c>
      <c r="Q217" s="174">
        <v>4.0000000000000002E-4</v>
      </c>
      <c r="R217" s="174">
        <f>Q217*H217</f>
        <v>0.67720000000000002</v>
      </c>
      <c r="S217" s="174">
        <v>0</v>
      </c>
      <c r="T217" s="17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76" t="s">
        <v>122</v>
      </c>
      <c r="AT217" s="176" t="s">
        <v>117</v>
      </c>
      <c r="AU217" s="176" t="s">
        <v>81</v>
      </c>
      <c r="AY217" s="18" t="s">
        <v>116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81</v>
      </c>
      <c r="BK217" s="177">
        <f>ROUND(I217*H217,2)</f>
        <v>0</v>
      </c>
      <c r="BL217" s="18" t="s">
        <v>122</v>
      </c>
      <c r="BM217" s="176" t="s">
        <v>357</v>
      </c>
    </row>
    <row r="218" spans="1:65" s="2" customFormat="1" ht="11.25">
      <c r="A218" s="35"/>
      <c r="B218" s="36"/>
      <c r="C218" s="37"/>
      <c r="D218" s="178" t="s">
        <v>124</v>
      </c>
      <c r="E218" s="37"/>
      <c r="F218" s="179" t="s">
        <v>358</v>
      </c>
      <c r="G218" s="37"/>
      <c r="H218" s="37"/>
      <c r="I218" s="180"/>
      <c r="J218" s="37"/>
      <c r="K218" s="37"/>
      <c r="L218" s="40"/>
      <c r="M218" s="181"/>
      <c r="N218" s="182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124</v>
      </c>
      <c r="AU218" s="18" t="s">
        <v>81</v>
      </c>
    </row>
    <row r="219" spans="1:65" s="12" customFormat="1" ht="11.25">
      <c r="B219" s="183"/>
      <c r="C219" s="184"/>
      <c r="D219" s="185" t="s">
        <v>131</v>
      </c>
      <c r="E219" s="186" t="s">
        <v>19</v>
      </c>
      <c r="F219" s="187" t="s">
        <v>359</v>
      </c>
      <c r="G219" s="184"/>
      <c r="H219" s="186" t="s">
        <v>19</v>
      </c>
      <c r="I219" s="188"/>
      <c r="J219" s="184"/>
      <c r="K219" s="184"/>
      <c r="L219" s="189"/>
      <c r="M219" s="190"/>
      <c r="N219" s="191"/>
      <c r="O219" s="191"/>
      <c r="P219" s="191"/>
      <c r="Q219" s="191"/>
      <c r="R219" s="191"/>
      <c r="S219" s="191"/>
      <c r="T219" s="192"/>
      <c r="AT219" s="193" t="s">
        <v>131</v>
      </c>
      <c r="AU219" s="193" t="s">
        <v>81</v>
      </c>
      <c r="AV219" s="12" t="s">
        <v>81</v>
      </c>
      <c r="AW219" s="12" t="s">
        <v>35</v>
      </c>
      <c r="AX219" s="12" t="s">
        <v>76</v>
      </c>
      <c r="AY219" s="193" t="s">
        <v>116</v>
      </c>
    </row>
    <row r="220" spans="1:65" s="13" customFormat="1" ht="11.25">
      <c r="B220" s="194"/>
      <c r="C220" s="195"/>
      <c r="D220" s="185" t="s">
        <v>131</v>
      </c>
      <c r="E220" s="196" t="s">
        <v>19</v>
      </c>
      <c r="F220" s="197" t="s">
        <v>168</v>
      </c>
      <c r="G220" s="195"/>
      <c r="H220" s="198">
        <v>1693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131</v>
      </c>
      <c r="AU220" s="204" t="s">
        <v>81</v>
      </c>
      <c r="AV220" s="13" t="s">
        <v>86</v>
      </c>
      <c r="AW220" s="13" t="s">
        <v>35</v>
      </c>
      <c r="AX220" s="13" t="s">
        <v>76</v>
      </c>
      <c r="AY220" s="204" t="s">
        <v>116</v>
      </c>
    </row>
    <row r="221" spans="1:65" s="14" customFormat="1" ht="11.25">
      <c r="B221" s="205"/>
      <c r="C221" s="206"/>
      <c r="D221" s="185" t="s">
        <v>131</v>
      </c>
      <c r="E221" s="207" t="s">
        <v>19</v>
      </c>
      <c r="F221" s="208" t="s">
        <v>134</v>
      </c>
      <c r="G221" s="206"/>
      <c r="H221" s="209">
        <v>1693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131</v>
      </c>
      <c r="AU221" s="215" t="s">
        <v>81</v>
      </c>
      <c r="AV221" s="14" t="s">
        <v>122</v>
      </c>
      <c r="AW221" s="14" t="s">
        <v>35</v>
      </c>
      <c r="AX221" s="14" t="s">
        <v>81</v>
      </c>
      <c r="AY221" s="215" t="s">
        <v>116</v>
      </c>
    </row>
    <row r="222" spans="1:65" s="2" customFormat="1" ht="16.5" customHeight="1">
      <c r="A222" s="35"/>
      <c r="B222" s="36"/>
      <c r="C222" s="165" t="s">
        <v>360</v>
      </c>
      <c r="D222" s="165" t="s">
        <v>117</v>
      </c>
      <c r="E222" s="166" t="s">
        <v>361</v>
      </c>
      <c r="F222" s="167" t="s">
        <v>362</v>
      </c>
      <c r="G222" s="168" t="s">
        <v>120</v>
      </c>
      <c r="H222" s="169">
        <v>148</v>
      </c>
      <c r="I222" s="170"/>
      <c r="J222" s="171">
        <f>ROUND(I222*H222,2)</f>
        <v>0</v>
      </c>
      <c r="K222" s="167" t="s">
        <v>121</v>
      </c>
      <c r="L222" s="40"/>
      <c r="M222" s="172" t="s">
        <v>19</v>
      </c>
      <c r="N222" s="173" t="s">
        <v>47</v>
      </c>
      <c r="O222" s="65"/>
      <c r="P222" s="174">
        <f>O222*H222</f>
        <v>0</v>
      </c>
      <c r="Q222" s="174">
        <v>2.0000000000000001E-4</v>
      </c>
      <c r="R222" s="174">
        <f>Q222*H222</f>
        <v>2.9600000000000001E-2</v>
      </c>
      <c r="S222" s="174">
        <v>0</v>
      </c>
      <c r="T222" s="17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76" t="s">
        <v>122</v>
      </c>
      <c r="AT222" s="176" t="s">
        <v>117</v>
      </c>
      <c r="AU222" s="176" t="s">
        <v>81</v>
      </c>
      <c r="AY222" s="18" t="s">
        <v>116</v>
      </c>
      <c r="BE222" s="177">
        <f>IF(N222="základní",J222,0)</f>
        <v>0</v>
      </c>
      <c r="BF222" s="177">
        <f>IF(N222="snížená",J222,0)</f>
        <v>0</v>
      </c>
      <c r="BG222" s="177">
        <f>IF(N222="zákl. přenesená",J222,0)</f>
        <v>0</v>
      </c>
      <c r="BH222" s="177">
        <f>IF(N222="sníž. přenesená",J222,0)</f>
        <v>0</v>
      </c>
      <c r="BI222" s="177">
        <f>IF(N222="nulová",J222,0)</f>
        <v>0</v>
      </c>
      <c r="BJ222" s="18" t="s">
        <v>81</v>
      </c>
      <c r="BK222" s="177">
        <f>ROUND(I222*H222,2)</f>
        <v>0</v>
      </c>
      <c r="BL222" s="18" t="s">
        <v>122</v>
      </c>
      <c r="BM222" s="176" t="s">
        <v>363</v>
      </c>
    </row>
    <row r="223" spans="1:65" s="2" customFormat="1" ht="11.25">
      <c r="A223" s="35"/>
      <c r="B223" s="36"/>
      <c r="C223" s="37"/>
      <c r="D223" s="178" t="s">
        <v>124</v>
      </c>
      <c r="E223" s="37"/>
      <c r="F223" s="179" t="s">
        <v>364</v>
      </c>
      <c r="G223" s="37"/>
      <c r="H223" s="37"/>
      <c r="I223" s="180"/>
      <c r="J223" s="37"/>
      <c r="K223" s="37"/>
      <c r="L223" s="40"/>
      <c r="M223" s="181"/>
      <c r="N223" s="182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124</v>
      </c>
      <c r="AU223" s="18" t="s">
        <v>81</v>
      </c>
    </row>
    <row r="224" spans="1:65" s="2" customFormat="1" ht="16.5" customHeight="1">
      <c r="A224" s="35"/>
      <c r="B224" s="36"/>
      <c r="C224" s="165" t="s">
        <v>365</v>
      </c>
      <c r="D224" s="165" t="s">
        <v>117</v>
      </c>
      <c r="E224" s="166" t="s">
        <v>366</v>
      </c>
      <c r="F224" s="167" t="s">
        <v>367</v>
      </c>
      <c r="G224" s="168" t="s">
        <v>298</v>
      </c>
      <c r="H224" s="169">
        <v>3</v>
      </c>
      <c r="I224" s="170"/>
      <c r="J224" s="171">
        <f>ROUND(I224*H224,2)</f>
        <v>0</v>
      </c>
      <c r="K224" s="167" t="s">
        <v>121</v>
      </c>
      <c r="L224" s="40"/>
      <c r="M224" s="172" t="s">
        <v>19</v>
      </c>
      <c r="N224" s="173" t="s">
        <v>47</v>
      </c>
      <c r="O224" s="65"/>
      <c r="P224" s="174">
        <f>O224*H224</f>
        <v>0</v>
      </c>
      <c r="Q224" s="174">
        <v>0.112405</v>
      </c>
      <c r="R224" s="174">
        <f>Q224*H224</f>
        <v>0.33721500000000004</v>
      </c>
      <c r="S224" s="174">
        <v>0</v>
      </c>
      <c r="T224" s="17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76" t="s">
        <v>122</v>
      </c>
      <c r="AT224" s="176" t="s">
        <v>117</v>
      </c>
      <c r="AU224" s="176" t="s">
        <v>81</v>
      </c>
      <c r="AY224" s="18" t="s">
        <v>116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8" t="s">
        <v>81</v>
      </c>
      <c r="BK224" s="177">
        <f>ROUND(I224*H224,2)</f>
        <v>0</v>
      </c>
      <c r="BL224" s="18" t="s">
        <v>122</v>
      </c>
      <c r="BM224" s="176" t="s">
        <v>368</v>
      </c>
    </row>
    <row r="225" spans="1:65" s="2" customFormat="1" ht="11.25">
      <c r="A225" s="35"/>
      <c r="B225" s="36"/>
      <c r="C225" s="37"/>
      <c r="D225" s="178" t="s">
        <v>124</v>
      </c>
      <c r="E225" s="37"/>
      <c r="F225" s="179" t="s">
        <v>369</v>
      </c>
      <c r="G225" s="37"/>
      <c r="H225" s="37"/>
      <c r="I225" s="180"/>
      <c r="J225" s="37"/>
      <c r="K225" s="37"/>
      <c r="L225" s="40"/>
      <c r="M225" s="181"/>
      <c r="N225" s="182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124</v>
      </c>
      <c r="AU225" s="18" t="s">
        <v>81</v>
      </c>
    </row>
    <row r="226" spans="1:65" s="2" customFormat="1" ht="16.5" customHeight="1">
      <c r="A226" s="35"/>
      <c r="B226" s="36"/>
      <c r="C226" s="165" t="s">
        <v>370</v>
      </c>
      <c r="D226" s="165" t="s">
        <v>117</v>
      </c>
      <c r="E226" s="166" t="s">
        <v>371</v>
      </c>
      <c r="F226" s="167" t="s">
        <v>372</v>
      </c>
      <c r="G226" s="168" t="s">
        <v>298</v>
      </c>
      <c r="H226" s="169">
        <v>4</v>
      </c>
      <c r="I226" s="170"/>
      <c r="J226" s="171">
        <f>ROUND(I226*H226,2)</f>
        <v>0</v>
      </c>
      <c r="K226" s="167" t="s">
        <v>121</v>
      </c>
      <c r="L226" s="40"/>
      <c r="M226" s="172" t="s">
        <v>19</v>
      </c>
      <c r="N226" s="173" t="s">
        <v>47</v>
      </c>
      <c r="O226" s="65"/>
      <c r="P226" s="174">
        <f>O226*H226</f>
        <v>0</v>
      </c>
      <c r="Q226" s="174">
        <v>1.0499999999999999E-3</v>
      </c>
      <c r="R226" s="174">
        <f>Q226*H226</f>
        <v>4.1999999999999997E-3</v>
      </c>
      <c r="S226" s="174">
        <v>0</v>
      </c>
      <c r="T226" s="17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76" t="s">
        <v>122</v>
      </c>
      <c r="AT226" s="176" t="s">
        <v>117</v>
      </c>
      <c r="AU226" s="176" t="s">
        <v>81</v>
      </c>
      <c r="AY226" s="18" t="s">
        <v>116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8" t="s">
        <v>81</v>
      </c>
      <c r="BK226" s="177">
        <f>ROUND(I226*H226,2)</f>
        <v>0</v>
      </c>
      <c r="BL226" s="18" t="s">
        <v>122</v>
      </c>
      <c r="BM226" s="176" t="s">
        <v>373</v>
      </c>
    </row>
    <row r="227" spans="1:65" s="2" customFormat="1" ht="11.25">
      <c r="A227" s="35"/>
      <c r="B227" s="36"/>
      <c r="C227" s="37"/>
      <c r="D227" s="178" t="s">
        <v>124</v>
      </c>
      <c r="E227" s="37"/>
      <c r="F227" s="179" t="s">
        <v>374</v>
      </c>
      <c r="G227" s="37"/>
      <c r="H227" s="37"/>
      <c r="I227" s="180"/>
      <c r="J227" s="37"/>
      <c r="K227" s="37"/>
      <c r="L227" s="40"/>
      <c r="M227" s="181"/>
      <c r="N227" s="182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124</v>
      </c>
      <c r="AU227" s="18" t="s">
        <v>81</v>
      </c>
    </row>
    <row r="228" spans="1:65" s="2" customFormat="1" ht="16.5" customHeight="1">
      <c r="A228" s="35"/>
      <c r="B228" s="36"/>
      <c r="C228" s="216" t="s">
        <v>375</v>
      </c>
      <c r="D228" s="216" t="s">
        <v>250</v>
      </c>
      <c r="E228" s="217" t="s">
        <v>376</v>
      </c>
      <c r="F228" s="218" t="s">
        <v>377</v>
      </c>
      <c r="G228" s="219" t="s">
        <v>298</v>
      </c>
      <c r="H228" s="220">
        <v>3</v>
      </c>
      <c r="I228" s="221"/>
      <c r="J228" s="222">
        <f>ROUND(I228*H228,2)</f>
        <v>0</v>
      </c>
      <c r="K228" s="218" t="s">
        <v>121</v>
      </c>
      <c r="L228" s="223"/>
      <c r="M228" s="224" t="s">
        <v>19</v>
      </c>
      <c r="N228" s="225" t="s">
        <v>47</v>
      </c>
      <c r="O228" s="65"/>
      <c r="P228" s="174">
        <f>O228*H228</f>
        <v>0</v>
      </c>
      <c r="Q228" s="174">
        <v>6.1000000000000004E-3</v>
      </c>
      <c r="R228" s="174">
        <f>Q228*H228</f>
        <v>1.83E-2</v>
      </c>
      <c r="S228" s="174">
        <v>0</v>
      </c>
      <c r="T228" s="17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6" t="s">
        <v>169</v>
      </c>
      <c r="AT228" s="176" t="s">
        <v>250</v>
      </c>
      <c r="AU228" s="176" t="s">
        <v>81</v>
      </c>
      <c r="AY228" s="18" t="s">
        <v>116</v>
      </c>
      <c r="BE228" s="177">
        <f>IF(N228="základní",J228,0)</f>
        <v>0</v>
      </c>
      <c r="BF228" s="177">
        <f>IF(N228="snížená",J228,0)</f>
        <v>0</v>
      </c>
      <c r="BG228" s="177">
        <f>IF(N228="zákl. přenesená",J228,0)</f>
        <v>0</v>
      </c>
      <c r="BH228" s="177">
        <f>IF(N228="sníž. přenesená",J228,0)</f>
        <v>0</v>
      </c>
      <c r="BI228" s="177">
        <f>IF(N228="nulová",J228,0)</f>
        <v>0</v>
      </c>
      <c r="BJ228" s="18" t="s">
        <v>81</v>
      </c>
      <c r="BK228" s="177">
        <f>ROUND(I228*H228,2)</f>
        <v>0</v>
      </c>
      <c r="BL228" s="18" t="s">
        <v>122</v>
      </c>
      <c r="BM228" s="176" t="s">
        <v>378</v>
      </c>
    </row>
    <row r="229" spans="1:65" s="2" customFormat="1" ht="16.5" customHeight="1">
      <c r="A229" s="35"/>
      <c r="B229" s="36"/>
      <c r="C229" s="216" t="s">
        <v>379</v>
      </c>
      <c r="D229" s="216" t="s">
        <v>250</v>
      </c>
      <c r="E229" s="217" t="s">
        <v>380</v>
      </c>
      <c r="F229" s="218" t="s">
        <v>381</v>
      </c>
      <c r="G229" s="219" t="s">
        <v>298</v>
      </c>
      <c r="H229" s="220">
        <v>4</v>
      </c>
      <c r="I229" s="221"/>
      <c r="J229" s="222">
        <f>ROUND(I229*H229,2)</f>
        <v>0</v>
      </c>
      <c r="K229" s="218" t="s">
        <v>121</v>
      </c>
      <c r="L229" s="223"/>
      <c r="M229" s="224" t="s">
        <v>19</v>
      </c>
      <c r="N229" s="225" t="s">
        <v>47</v>
      </c>
      <c r="O229" s="65"/>
      <c r="P229" s="174">
        <f>O229*H229</f>
        <v>0</v>
      </c>
      <c r="Q229" s="174">
        <v>1.2999999999999999E-3</v>
      </c>
      <c r="R229" s="174">
        <f>Q229*H229</f>
        <v>5.1999999999999998E-3</v>
      </c>
      <c r="S229" s="174">
        <v>0</v>
      </c>
      <c r="T229" s="17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76" t="s">
        <v>169</v>
      </c>
      <c r="AT229" s="176" t="s">
        <v>250</v>
      </c>
      <c r="AU229" s="176" t="s">
        <v>81</v>
      </c>
      <c r="AY229" s="18" t="s">
        <v>116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81</v>
      </c>
      <c r="BK229" s="177">
        <f>ROUND(I229*H229,2)</f>
        <v>0</v>
      </c>
      <c r="BL229" s="18" t="s">
        <v>122</v>
      </c>
      <c r="BM229" s="176" t="s">
        <v>382</v>
      </c>
    </row>
    <row r="230" spans="1:65" s="2" customFormat="1" ht="24.2" customHeight="1">
      <c r="A230" s="35"/>
      <c r="B230" s="36"/>
      <c r="C230" s="165" t="s">
        <v>383</v>
      </c>
      <c r="D230" s="165" t="s">
        <v>117</v>
      </c>
      <c r="E230" s="166" t="s">
        <v>384</v>
      </c>
      <c r="F230" s="167" t="s">
        <v>385</v>
      </c>
      <c r="G230" s="168" t="s">
        <v>120</v>
      </c>
      <c r="H230" s="169">
        <v>52</v>
      </c>
      <c r="I230" s="170"/>
      <c r="J230" s="171">
        <f>ROUND(I230*H230,2)</f>
        <v>0</v>
      </c>
      <c r="K230" s="167" t="s">
        <v>121</v>
      </c>
      <c r="L230" s="40"/>
      <c r="M230" s="172" t="s">
        <v>19</v>
      </c>
      <c r="N230" s="173" t="s">
        <v>47</v>
      </c>
      <c r="O230" s="65"/>
      <c r="P230" s="174">
        <f>O230*H230</f>
        <v>0</v>
      </c>
      <c r="Q230" s="174">
        <v>2.1900000000000001E-3</v>
      </c>
      <c r="R230" s="174">
        <f>Q230*H230</f>
        <v>0.11388000000000001</v>
      </c>
      <c r="S230" s="174">
        <v>0</v>
      </c>
      <c r="T230" s="17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76" t="s">
        <v>122</v>
      </c>
      <c r="AT230" s="176" t="s">
        <v>117</v>
      </c>
      <c r="AU230" s="176" t="s">
        <v>81</v>
      </c>
      <c r="AY230" s="18" t="s">
        <v>116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8" t="s">
        <v>81</v>
      </c>
      <c r="BK230" s="177">
        <f>ROUND(I230*H230,2)</f>
        <v>0</v>
      </c>
      <c r="BL230" s="18" t="s">
        <v>122</v>
      </c>
      <c r="BM230" s="176" t="s">
        <v>386</v>
      </c>
    </row>
    <row r="231" spans="1:65" s="2" customFormat="1" ht="11.25">
      <c r="A231" s="35"/>
      <c r="B231" s="36"/>
      <c r="C231" s="37"/>
      <c r="D231" s="178" t="s">
        <v>124</v>
      </c>
      <c r="E231" s="37"/>
      <c r="F231" s="179" t="s">
        <v>387</v>
      </c>
      <c r="G231" s="37"/>
      <c r="H231" s="37"/>
      <c r="I231" s="180"/>
      <c r="J231" s="37"/>
      <c r="K231" s="37"/>
      <c r="L231" s="40"/>
      <c r="M231" s="181"/>
      <c r="N231" s="182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124</v>
      </c>
      <c r="AU231" s="18" t="s">
        <v>81</v>
      </c>
    </row>
    <row r="232" spans="1:65" s="11" customFormat="1" ht="25.9" customHeight="1">
      <c r="B232" s="151"/>
      <c r="C232" s="152"/>
      <c r="D232" s="153" t="s">
        <v>75</v>
      </c>
      <c r="E232" s="154" t="s">
        <v>388</v>
      </c>
      <c r="F232" s="154" t="s">
        <v>389</v>
      </c>
      <c r="G232" s="152"/>
      <c r="H232" s="152"/>
      <c r="I232" s="155"/>
      <c r="J232" s="156">
        <f>BK232</f>
        <v>0</v>
      </c>
      <c r="K232" s="152"/>
      <c r="L232" s="157"/>
      <c r="M232" s="158"/>
      <c r="N232" s="159"/>
      <c r="O232" s="159"/>
      <c r="P232" s="160">
        <f>SUM(P233:P234)</f>
        <v>0</v>
      </c>
      <c r="Q232" s="159"/>
      <c r="R232" s="160">
        <f>SUM(R233:R234)</f>
        <v>0</v>
      </c>
      <c r="S232" s="159"/>
      <c r="T232" s="161">
        <f>SUM(T233:T234)</f>
        <v>0</v>
      </c>
      <c r="AR232" s="162" t="s">
        <v>81</v>
      </c>
      <c r="AT232" s="163" t="s">
        <v>75</v>
      </c>
      <c r="AU232" s="163" t="s">
        <v>76</v>
      </c>
      <c r="AY232" s="162" t="s">
        <v>116</v>
      </c>
      <c r="BK232" s="164">
        <f>SUM(BK233:BK234)</f>
        <v>0</v>
      </c>
    </row>
    <row r="233" spans="1:65" s="2" customFormat="1" ht="16.5" customHeight="1">
      <c r="A233" s="35"/>
      <c r="B233" s="36"/>
      <c r="C233" s="165" t="s">
        <v>390</v>
      </c>
      <c r="D233" s="165" t="s">
        <v>117</v>
      </c>
      <c r="E233" s="166" t="s">
        <v>391</v>
      </c>
      <c r="F233" s="167" t="s">
        <v>392</v>
      </c>
      <c r="G233" s="168" t="s">
        <v>188</v>
      </c>
      <c r="H233" s="169">
        <v>1727.21</v>
      </c>
      <c r="I233" s="170"/>
      <c r="J233" s="171">
        <f>ROUND(I233*H233,2)</f>
        <v>0</v>
      </c>
      <c r="K233" s="167" t="s">
        <v>121</v>
      </c>
      <c r="L233" s="40"/>
      <c r="M233" s="172" t="s">
        <v>19</v>
      </c>
      <c r="N233" s="173" t="s">
        <v>47</v>
      </c>
      <c r="O233" s="65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76" t="s">
        <v>122</v>
      </c>
      <c r="AT233" s="176" t="s">
        <v>117</v>
      </c>
      <c r="AU233" s="176" t="s">
        <v>81</v>
      </c>
      <c r="AY233" s="18" t="s">
        <v>116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8" t="s">
        <v>81</v>
      </c>
      <c r="BK233" s="177">
        <f>ROUND(I233*H233,2)</f>
        <v>0</v>
      </c>
      <c r="BL233" s="18" t="s">
        <v>122</v>
      </c>
      <c r="BM233" s="176" t="s">
        <v>393</v>
      </c>
    </row>
    <row r="234" spans="1:65" s="2" customFormat="1" ht="11.25">
      <c r="A234" s="35"/>
      <c r="B234" s="36"/>
      <c r="C234" s="37"/>
      <c r="D234" s="178" t="s">
        <v>124</v>
      </c>
      <c r="E234" s="37"/>
      <c r="F234" s="179" t="s">
        <v>394</v>
      </c>
      <c r="G234" s="37"/>
      <c r="H234" s="37"/>
      <c r="I234" s="180"/>
      <c r="J234" s="37"/>
      <c r="K234" s="37"/>
      <c r="L234" s="40"/>
      <c r="M234" s="226"/>
      <c r="N234" s="227"/>
      <c r="O234" s="228"/>
      <c r="P234" s="228"/>
      <c r="Q234" s="228"/>
      <c r="R234" s="228"/>
      <c r="S234" s="228"/>
      <c r="T234" s="22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124</v>
      </c>
      <c r="AU234" s="18" t="s">
        <v>81</v>
      </c>
    </row>
    <row r="235" spans="1:65" s="2" customFormat="1" ht="6.95" customHeight="1">
      <c r="A235" s="35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0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algorithmName="SHA-512" hashValue="re1J6Ajnap3BwMg7SxfZ3Bk+kh62Fbad+KkqL2doSLS8jmXY0d0z4hmuZSabw0BHdvG3lgjjECztWMO6H2FOzA==" saltValue="H6j1Cc3ZLsRbwxXKr3psWfFj+awDgY4rERCHrPlmEj3wjZ734azEg4cF8qx1a6InzpWmXoUqm14gTIQ3O6vA5A==" spinCount="100000" sheet="1" objects="1" scenarios="1" formatColumns="0" formatRows="0" autoFilter="0"/>
  <autoFilter ref="C78:K234"/>
  <mergeCells count="6">
    <mergeCell ref="L2:V2"/>
    <mergeCell ref="E7:H7"/>
    <mergeCell ref="E16:H16"/>
    <mergeCell ref="E25:H25"/>
    <mergeCell ref="E46:H46"/>
    <mergeCell ref="E71:H71"/>
  </mergeCells>
  <hyperlinks>
    <hyperlink ref="F82" r:id="rId1"/>
    <hyperlink ref="F84" r:id="rId2"/>
    <hyperlink ref="F89" r:id="rId3"/>
    <hyperlink ref="F94" r:id="rId4"/>
    <hyperlink ref="F99" r:id="rId5"/>
    <hyperlink ref="F104" r:id="rId6"/>
    <hyperlink ref="F109" r:id="rId7"/>
    <hyperlink ref="F114" r:id="rId8"/>
    <hyperlink ref="F116" r:id="rId9"/>
    <hyperlink ref="F121" r:id="rId10"/>
    <hyperlink ref="F123" r:id="rId11"/>
    <hyperlink ref="F129" r:id="rId12"/>
    <hyperlink ref="F133" r:id="rId13"/>
    <hyperlink ref="F135" r:id="rId14"/>
    <hyperlink ref="F138" r:id="rId15"/>
    <hyperlink ref="F142" r:id="rId16"/>
    <hyperlink ref="F144" r:id="rId17"/>
    <hyperlink ref="F150" r:id="rId18"/>
    <hyperlink ref="F155" r:id="rId19"/>
    <hyperlink ref="F160" r:id="rId20"/>
    <hyperlink ref="F168" r:id="rId21"/>
    <hyperlink ref="F173" r:id="rId22"/>
    <hyperlink ref="F175" r:id="rId23"/>
    <hyperlink ref="F177" r:id="rId24"/>
    <hyperlink ref="F179" r:id="rId25"/>
    <hyperlink ref="F181" r:id="rId26"/>
    <hyperlink ref="F184" r:id="rId27"/>
    <hyperlink ref="F190" r:id="rId28"/>
    <hyperlink ref="F197" r:id="rId29"/>
    <hyperlink ref="F202" r:id="rId30"/>
    <hyperlink ref="F207" r:id="rId31"/>
    <hyperlink ref="F213" r:id="rId32"/>
    <hyperlink ref="F218" r:id="rId33"/>
    <hyperlink ref="F223" r:id="rId34"/>
    <hyperlink ref="F225" r:id="rId35"/>
    <hyperlink ref="F227" r:id="rId36"/>
    <hyperlink ref="F231" r:id="rId37"/>
    <hyperlink ref="F234" r:id="rId3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1"/>
      <c r="AT3" s="18" t="s">
        <v>86</v>
      </c>
    </row>
    <row r="4" spans="1:46" s="1" customFormat="1" ht="24.95" customHeight="1">
      <c r="B4" s="21"/>
      <c r="D4" s="103" t="s">
        <v>90</v>
      </c>
      <c r="L4" s="21"/>
      <c r="M4" s="104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5" t="s">
        <v>16</v>
      </c>
      <c r="L6" s="21"/>
    </row>
    <row r="7" spans="1:46" s="1" customFormat="1" ht="16.5" customHeight="1">
      <c r="B7" s="21"/>
      <c r="E7" s="370" t="str">
        <f>'Rekapitulace stavby'!K6</f>
        <v>Oprava chodníku vč. výměny kabelu VO u silnice I/59, k.ú.Petřvald ÚSEK 4 - Hlavní výdaje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5" t="s">
        <v>395</v>
      </c>
      <c r="E8" s="35"/>
      <c r="F8" s="35"/>
      <c r="G8" s="35"/>
      <c r="H8" s="35"/>
      <c r="I8" s="35"/>
      <c r="J8" s="35"/>
      <c r="K8" s="35"/>
      <c r="L8" s="10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396</v>
      </c>
      <c r="F9" s="365"/>
      <c r="G9" s="365"/>
      <c r="H9" s="365"/>
      <c r="I9" s="35"/>
      <c r="J9" s="35"/>
      <c r="K9" s="35"/>
      <c r="L9" s="10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5" t="s">
        <v>18</v>
      </c>
      <c r="E11" s="35"/>
      <c r="F11" s="107" t="s">
        <v>19</v>
      </c>
      <c r="G11" s="35"/>
      <c r="H11" s="35"/>
      <c r="I11" s="105" t="s">
        <v>20</v>
      </c>
      <c r="J11" s="107" t="s">
        <v>19</v>
      </c>
      <c r="K11" s="35"/>
      <c r="L11" s="10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5" t="s">
        <v>21</v>
      </c>
      <c r="E12" s="35"/>
      <c r="F12" s="107" t="s">
        <v>22</v>
      </c>
      <c r="G12" s="35"/>
      <c r="H12" s="35"/>
      <c r="I12" s="105" t="s">
        <v>23</v>
      </c>
      <c r="J12" s="108" t="str">
        <f>'Rekapitulace stavby'!AN8</f>
        <v>24. 4. 2023</v>
      </c>
      <c r="K12" s="35"/>
      <c r="L12" s="10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5" t="s">
        <v>25</v>
      </c>
      <c r="E14" s="35"/>
      <c r="F14" s="35"/>
      <c r="G14" s="35"/>
      <c r="H14" s="35"/>
      <c r="I14" s="105" t="s">
        <v>26</v>
      </c>
      <c r="J14" s="107" t="s">
        <v>27</v>
      </c>
      <c r="K14" s="35"/>
      <c r="L14" s="10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7" t="s">
        <v>28</v>
      </c>
      <c r="F15" s="35"/>
      <c r="G15" s="35"/>
      <c r="H15" s="35"/>
      <c r="I15" s="105" t="s">
        <v>29</v>
      </c>
      <c r="J15" s="107" t="s">
        <v>30</v>
      </c>
      <c r="K15" s="35"/>
      <c r="L15" s="10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5" t="s">
        <v>31</v>
      </c>
      <c r="E17" s="35"/>
      <c r="F17" s="35"/>
      <c r="G17" s="35"/>
      <c r="H17" s="35"/>
      <c r="I17" s="105" t="s">
        <v>26</v>
      </c>
      <c r="J17" s="31" t="str">
        <f>'Rekapitulace stavby'!AN13</f>
        <v>Vyplň údaj</v>
      </c>
      <c r="K17" s="35"/>
      <c r="L17" s="10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5" t="s">
        <v>29</v>
      </c>
      <c r="J18" s="31" t="str">
        <f>'Rekapitulace stavby'!AN14</f>
        <v>Vyplň údaj</v>
      </c>
      <c r="K18" s="35"/>
      <c r="L18" s="10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5" t="s">
        <v>33</v>
      </c>
      <c r="E20" s="35"/>
      <c r="F20" s="35"/>
      <c r="G20" s="35"/>
      <c r="H20" s="35"/>
      <c r="I20" s="105" t="s">
        <v>26</v>
      </c>
      <c r="J20" s="107" t="str">
        <f>IF('Rekapitulace stavby'!AN16="","",'Rekapitulace stavby'!AN16)</f>
        <v/>
      </c>
      <c r="K20" s="35"/>
      <c r="L20" s="10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7" t="str">
        <f>IF('Rekapitulace stavby'!E17="","",'Rekapitulace stavby'!E17)</f>
        <v xml:space="preserve"> </v>
      </c>
      <c r="F21" s="35"/>
      <c r="G21" s="35"/>
      <c r="H21" s="35"/>
      <c r="I21" s="105" t="s">
        <v>29</v>
      </c>
      <c r="J21" s="107" t="str">
        <f>IF('Rekapitulace stavby'!AN17="","",'Rekapitulace stavby'!AN17)</f>
        <v/>
      </c>
      <c r="K21" s="35"/>
      <c r="L21" s="10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5" t="s">
        <v>36</v>
      </c>
      <c r="E23" s="35"/>
      <c r="F23" s="35"/>
      <c r="G23" s="35"/>
      <c r="H23" s="35"/>
      <c r="I23" s="105" t="s">
        <v>26</v>
      </c>
      <c r="J23" s="107" t="s">
        <v>37</v>
      </c>
      <c r="K23" s="35"/>
      <c r="L23" s="10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7" t="s">
        <v>38</v>
      </c>
      <c r="F24" s="35"/>
      <c r="G24" s="35"/>
      <c r="H24" s="35"/>
      <c r="I24" s="105" t="s">
        <v>29</v>
      </c>
      <c r="J24" s="107" t="s">
        <v>39</v>
      </c>
      <c r="K24" s="35"/>
      <c r="L24" s="10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5" t="s">
        <v>40</v>
      </c>
      <c r="E26" s="35"/>
      <c r="F26" s="35"/>
      <c r="G26" s="35"/>
      <c r="H26" s="35"/>
      <c r="I26" s="35"/>
      <c r="J26" s="35"/>
      <c r="K26" s="35"/>
      <c r="L26" s="10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2"/>
      <c r="E29" s="112"/>
      <c r="F29" s="112"/>
      <c r="G29" s="112"/>
      <c r="H29" s="112"/>
      <c r="I29" s="112"/>
      <c r="J29" s="112"/>
      <c r="K29" s="112"/>
      <c r="L29" s="10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3" t="s">
        <v>42</v>
      </c>
      <c r="E30" s="35"/>
      <c r="F30" s="35"/>
      <c r="G30" s="35"/>
      <c r="H30" s="35"/>
      <c r="I30" s="35"/>
      <c r="J30" s="114">
        <f>ROUND(J81, 2)</f>
        <v>0</v>
      </c>
      <c r="K30" s="35"/>
      <c r="L30" s="10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2"/>
      <c r="E31" s="112"/>
      <c r="F31" s="112"/>
      <c r="G31" s="112"/>
      <c r="H31" s="112"/>
      <c r="I31" s="112"/>
      <c r="J31" s="112"/>
      <c r="K31" s="112"/>
      <c r="L31" s="10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5" t="s">
        <v>44</v>
      </c>
      <c r="G32" s="35"/>
      <c r="H32" s="35"/>
      <c r="I32" s="115" t="s">
        <v>43</v>
      </c>
      <c r="J32" s="115" t="s">
        <v>45</v>
      </c>
      <c r="K32" s="35"/>
      <c r="L32" s="10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6" t="s">
        <v>46</v>
      </c>
      <c r="E33" s="105" t="s">
        <v>47</v>
      </c>
      <c r="F33" s="117">
        <f>ROUND((SUM(BE81:BE84)),  2)</f>
        <v>0</v>
      </c>
      <c r="G33" s="35"/>
      <c r="H33" s="35"/>
      <c r="I33" s="118">
        <v>0.21</v>
      </c>
      <c r="J33" s="117">
        <f>ROUND(((SUM(BE81:BE84))*I33),  2)</f>
        <v>0</v>
      </c>
      <c r="K33" s="35"/>
      <c r="L33" s="10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5" t="s">
        <v>48</v>
      </c>
      <c r="F34" s="117">
        <f>ROUND((SUM(BF81:BF84)),  2)</f>
        <v>0</v>
      </c>
      <c r="G34" s="35"/>
      <c r="H34" s="35"/>
      <c r="I34" s="118">
        <v>0.15</v>
      </c>
      <c r="J34" s="117">
        <f>ROUND(((SUM(BF81:BF84))*I34),  2)</f>
        <v>0</v>
      </c>
      <c r="K34" s="35"/>
      <c r="L34" s="10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5" t="s">
        <v>49</v>
      </c>
      <c r="F35" s="117">
        <f>ROUND((SUM(BG81:BG84)),  2)</f>
        <v>0</v>
      </c>
      <c r="G35" s="35"/>
      <c r="H35" s="35"/>
      <c r="I35" s="118">
        <v>0.21</v>
      </c>
      <c r="J35" s="117">
        <f>0</f>
        <v>0</v>
      </c>
      <c r="K35" s="35"/>
      <c r="L35" s="10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5" t="s">
        <v>50</v>
      </c>
      <c r="F36" s="117">
        <f>ROUND((SUM(BH81:BH84)),  2)</f>
        <v>0</v>
      </c>
      <c r="G36" s="35"/>
      <c r="H36" s="35"/>
      <c r="I36" s="118">
        <v>0.15</v>
      </c>
      <c r="J36" s="117">
        <f>0</f>
        <v>0</v>
      </c>
      <c r="K36" s="35"/>
      <c r="L36" s="10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5" t="s">
        <v>51</v>
      </c>
      <c r="F37" s="117">
        <f>ROUND((SUM(BI81:BI84)),  2)</f>
        <v>0</v>
      </c>
      <c r="G37" s="35"/>
      <c r="H37" s="35"/>
      <c r="I37" s="118">
        <v>0</v>
      </c>
      <c r="J37" s="117">
        <f>0</f>
        <v>0</v>
      </c>
      <c r="K37" s="35"/>
      <c r="L37" s="10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6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6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6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Oprava chodníku vč. výměny kabelu VO u silnice I/59, k.ú.Petřvald ÚSEK 4 - Hlavní výdaje</v>
      </c>
      <c r="F48" s="373"/>
      <c r="G48" s="373"/>
      <c r="H48" s="373"/>
      <c r="I48" s="37"/>
      <c r="J48" s="37"/>
      <c r="K48" s="37"/>
      <c r="L48" s="106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395</v>
      </c>
      <c r="D49" s="37"/>
      <c r="E49" s="37"/>
      <c r="F49" s="37"/>
      <c r="G49" s="37"/>
      <c r="H49" s="37"/>
      <c r="I49" s="37"/>
      <c r="J49" s="37"/>
      <c r="K49" s="37"/>
      <c r="L49" s="106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SO 02 - Veřejné osvětlení</v>
      </c>
      <c r="F50" s="369"/>
      <c r="G50" s="369"/>
      <c r="H50" s="369"/>
      <c r="I50" s="37"/>
      <c r="J50" s="37"/>
      <c r="K50" s="37"/>
      <c r="L50" s="106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6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Petřvald</v>
      </c>
      <c r="G52" s="37"/>
      <c r="H52" s="37"/>
      <c r="I52" s="30" t="s">
        <v>23</v>
      </c>
      <c r="J52" s="60" t="str">
        <f>IF(J12="","",J12)</f>
        <v>24. 4. 2023</v>
      </c>
      <c r="K52" s="37"/>
      <c r="L52" s="106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6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Petřvald</v>
      </c>
      <c r="G54" s="37"/>
      <c r="H54" s="37"/>
      <c r="I54" s="30" t="s">
        <v>33</v>
      </c>
      <c r="J54" s="33" t="str">
        <f>E21</f>
        <v xml:space="preserve"> </v>
      </c>
      <c r="K54" s="37"/>
      <c r="L54" s="106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PROINK s.r.o.</v>
      </c>
      <c r="K55" s="37"/>
      <c r="L55" s="106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6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0" t="s">
        <v>92</v>
      </c>
      <c r="D57" s="131"/>
      <c r="E57" s="131"/>
      <c r="F57" s="131"/>
      <c r="G57" s="131"/>
      <c r="H57" s="131"/>
      <c r="I57" s="131"/>
      <c r="J57" s="132" t="s">
        <v>93</v>
      </c>
      <c r="K57" s="131"/>
      <c r="L57" s="106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6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3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6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4"/>
      <c r="C60" s="135"/>
      <c r="D60" s="136" t="s">
        <v>397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5" customFormat="1" ht="19.899999999999999" customHeight="1">
      <c r="B61" s="230"/>
      <c r="C61" s="231"/>
      <c r="D61" s="232" t="s">
        <v>398</v>
      </c>
      <c r="E61" s="233"/>
      <c r="F61" s="233"/>
      <c r="G61" s="233"/>
      <c r="H61" s="233"/>
      <c r="I61" s="233"/>
      <c r="J61" s="234">
        <f>J83</f>
        <v>0</v>
      </c>
      <c r="K61" s="231"/>
      <c r="L61" s="235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6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6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6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101</v>
      </c>
      <c r="D68" s="37"/>
      <c r="E68" s="37"/>
      <c r="F68" s="37"/>
      <c r="G68" s="37"/>
      <c r="H68" s="37"/>
      <c r="I68" s="37"/>
      <c r="J68" s="37"/>
      <c r="K68" s="37"/>
      <c r="L68" s="106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6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6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2" t="str">
        <f>E7</f>
        <v>Oprava chodníku vč. výměny kabelu VO u silnice I/59, k.ú.Petřvald ÚSEK 4 - Hlavní výdaje</v>
      </c>
      <c r="F71" s="373"/>
      <c r="G71" s="373"/>
      <c r="H71" s="373"/>
      <c r="I71" s="37"/>
      <c r="J71" s="37"/>
      <c r="K71" s="37"/>
      <c r="L71" s="106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395</v>
      </c>
      <c r="D72" s="37"/>
      <c r="E72" s="37"/>
      <c r="F72" s="37"/>
      <c r="G72" s="37"/>
      <c r="H72" s="37"/>
      <c r="I72" s="37"/>
      <c r="J72" s="37"/>
      <c r="K72" s="37"/>
      <c r="L72" s="106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43" t="str">
        <f>E9</f>
        <v>SO 02 - Veřejné osvětlení</v>
      </c>
      <c r="F73" s="369"/>
      <c r="G73" s="369"/>
      <c r="H73" s="369"/>
      <c r="I73" s="37"/>
      <c r="J73" s="37"/>
      <c r="K73" s="37"/>
      <c r="L73" s="106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6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Petřvald</v>
      </c>
      <c r="G75" s="37"/>
      <c r="H75" s="37"/>
      <c r="I75" s="30" t="s">
        <v>23</v>
      </c>
      <c r="J75" s="60" t="str">
        <f>IF(J12="","",J12)</f>
        <v>24. 4. 2023</v>
      </c>
      <c r="K75" s="37"/>
      <c r="L75" s="106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Město Petřvald</v>
      </c>
      <c r="G77" s="37"/>
      <c r="H77" s="37"/>
      <c r="I77" s="30" t="s">
        <v>33</v>
      </c>
      <c r="J77" s="33" t="str">
        <f>E21</f>
        <v xml:space="preserve"> </v>
      </c>
      <c r="K77" s="37"/>
      <c r="L77" s="10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36</v>
      </c>
      <c r="J78" s="33" t="str">
        <f>E24</f>
        <v>PROINK s.r.o.</v>
      </c>
      <c r="K78" s="37"/>
      <c r="L78" s="106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6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0" customFormat="1" ht="29.25" customHeight="1">
      <c r="A80" s="140"/>
      <c r="B80" s="141"/>
      <c r="C80" s="142" t="s">
        <v>102</v>
      </c>
      <c r="D80" s="143" t="s">
        <v>61</v>
      </c>
      <c r="E80" s="143" t="s">
        <v>57</v>
      </c>
      <c r="F80" s="143" t="s">
        <v>58</v>
      </c>
      <c r="G80" s="143" t="s">
        <v>103</v>
      </c>
      <c r="H80" s="143" t="s">
        <v>104</v>
      </c>
      <c r="I80" s="143" t="s">
        <v>105</v>
      </c>
      <c r="J80" s="143" t="s">
        <v>93</v>
      </c>
      <c r="K80" s="144" t="s">
        <v>106</v>
      </c>
      <c r="L80" s="145"/>
      <c r="M80" s="69" t="s">
        <v>19</v>
      </c>
      <c r="N80" s="70" t="s">
        <v>46</v>
      </c>
      <c r="O80" s="70" t="s">
        <v>107</v>
      </c>
      <c r="P80" s="70" t="s">
        <v>108</v>
      </c>
      <c r="Q80" s="70" t="s">
        <v>109</v>
      </c>
      <c r="R80" s="70" t="s">
        <v>110</v>
      </c>
      <c r="S80" s="70" t="s">
        <v>111</v>
      </c>
      <c r="T80" s="71" t="s">
        <v>112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pans="1:65" s="2" customFormat="1" ht="22.9" customHeight="1">
      <c r="A81" s="35"/>
      <c r="B81" s="36"/>
      <c r="C81" s="76" t="s">
        <v>113</v>
      </c>
      <c r="D81" s="37"/>
      <c r="E81" s="37"/>
      <c r="F81" s="37"/>
      <c r="G81" s="37"/>
      <c r="H81" s="37"/>
      <c r="I81" s="37"/>
      <c r="J81" s="146">
        <f>BK81</f>
        <v>0</v>
      </c>
      <c r="K81" s="37"/>
      <c r="L81" s="40"/>
      <c r="M81" s="72"/>
      <c r="N81" s="147"/>
      <c r="O81" s="73"/>
      <c r="P81" s="148">
        <f>P82</f>
        <v>0</v>
      </c>
      <c r="Q81" s="73"/>
      <c r="R81" s="148">
        <f>R82</f>
        <v>0</v>
      </c>
      <c r="S81" s="73"/>
      <c r="T81" s="149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94</v>
      </c>
      <c r="BK81" s="150">
        <f>BK82</f>
        <v>0</v>
      </c>
    </row>
    <row r="82" spans="1:65" s="11" customFormat="1" ht="25.9" customHeight="1">
      <c r="B82" s="151"/>
      <c r="C82" s="152"/>
      <c r="D82" s="153" t="s">
        <v>75</v>
      </c>
      <c r="E82" s="154" t="s">
        <v>399</v>
      </c>
      <c r="F82" s="154" t="s">
        <v>400</v>
      </c>
      <c r="G82" s="152"/>
      <c r="H82" s="152"/>
      <c r="I82" s="155"/>
      <c r="J82" s="156">
        <f>BK82</f>
        <v>0</v>
      </c>
      <c r="K82" s="152"/>
      <c r="L82" s="157"/>
      <c r="M82" s="158"/>
      <c r="N82" s="159"/>
      <c r="O82" s="159"/>
      <c r="P82" s="160">
        <f>P83</f>
        <v>0</v>
      </c>
      <c r="Q82" s="159"/>
      <c r="R82" s="160">
        <f>R83</f>
        <v>0</v>
      </c>
      <c r="S82" s="159"/>
      <c r="T82" s="161">
        <f>T83</f>
        <v>0</v>
      </c>
      <c r="AR82" s="162" t="s">
        <v>122</v>
      </c>
      <c r="AT82" s="163" t="s">
        <v>75</v>
      </c>
      <c r="AU82" s="163" t="s">
        <v>76</v>
      </c>
      <c r="AY82" s="162" t="s">
        <v>116</v>
      </c>
      <c r="BK82" s="164">
        <f>BK83</f>
        <v>0</v>
      </c>
    </row>
    <row r="83" spans="1:65" s="11" customFormat="1" ht="22.9" customHeight="1">
      <c r="B83" s="151"/>
      <c r="C83" s="152"/>
      <c r="D83" s="153" t="s">
        <v>75</v>
      </c>
      <c r="E83" s="236" t="s">
        <v>401</v>
      </c>
      <c r="F83" s="236" t="s">
        <v>402</v>
      </c>
      <c r="G83" s="152"/>
      <c r="H83" s="152"/>
      <c r="I83" s="155"/>
      <c r="J83" s="237">
        <f>BK83</f>
        <v>0</v>
      </c>
      <c r="K83" s="152"/>
      <c r="L83" s="157"/>
      <c r="M83" s="158"/>
      <c r="N83" s="159"/>
      <c r="O83" s="159"/>
      <c r="P83" s="160">
        <f>P84</f>
        <v>0</v>
      </c>
      <c r="Q83" s="159"/>
      <c r="R83" s="160">
        <f>R84</f>
        <v>0</v>
      </c>
      <c r="S83" s="159"/>
      <c r="T83" s="161">
        <f>T84</f>
        <v>0</v>
      </c>
      <c r="AR83" s="162" t="s">
        <v>122</v>
      </c>
      <c r="AT83" s="163" t="s">
        <v>75</v>
      </c>
      <c r="AU83" s="163" t="s">
        <v>81</v>
      </c>
      <c r="AY83" s="162" t="s">
        <v>116</v>
      </c>
      <c r="BK83" s="164">
        <f>BK84</f>
        <v>0</v>
      </c>
    </row>
    <row r="84" spans="1:65" s="2" customFormat="1" ht="16.5" customHeight="1">
      <c r="A84" s="35"/>
      <c r="B84" s="36"/>
      <c r="C84" s="165" t="s">
        <v>81</v>
      </c>
      <c r="D84" s="165" t="s">
        <v>117</v>
      </c>
      <c r="E84" s="166" t="s">
        <v>403</v>
      </c>
      <c r="F84" s="167" t="s">
        <v>403</v>
      </c>
      <c r="G84" s="168" t="s">
        <v>403</v>
      </c>
      <c r="H84" s="169">
        <v>1</v>
      </c>
      <c r="I84" s="170"/>
      <c r="J84" s="171">
        <f>ROUND(I84*H84,2)</f>
        <v>0</v>
      </c>
      <c r="K84" s="167" t="s">
        <v>19</v>
      </c>
      <c r="L84" s="40"/>
      <c r="M84" s="238" t="s">
        <v>19</v>
      </c>
      <c r="N84" s="239" t="s">
        <v>47</v>
      </c>
      <c r="O84" s="228"/>
      <c r="P84" s="240">
        <f>O84*H84</f>
        <v>0</v>
      </c>
      <c r="Q84" s="240">
        <v>0</v>
      </c>
      <c r="R84" s="240">
        <f>Q84*H84</f>
        <v>0</v>
      </c>
      <c r="S84" s="240">
        <v>0</v>
      </c>
      <c r="T84" s="24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76" t="s">
        <v>404</v>
      </c>
      <c r="AT84" s="176" t="s">
        <v>117</v>
      </c>
      <c r="AU84" s="176" t="s">
        <v>86</v>
      </c>
      <c r="AY84" s="18" t="s">
        <v>116</v>
      </c>
      <c r="BE84" s="177">
        <f>IF(N84="základní",J84,0)</f>
        <v>0</v>
      </c>
      <c r="BF84" s="177">
        <f>IF(N84="snížená",J84,0)</f>
        <v>0</v>
      </c>
      <c r="BG84" s="177">
        <f>IF(N84="zákl. přenesená",J84,0)</f>
        <v>0</v>
      </c>
      <c r="BH84" s="177">
        <f>IF(N84="sníž. přenesená",J84,0)</f>
        <v>0</v>
      </c>
      <c r="BI84" s="177">
        <f>IF(N84="nulová",J84,0)</f>
        <v>0</v>
      </c>
      <c r="BJ84" s="18" t="s">
        <v>81</v>
      </c>
      <c r="BK84" s="177">
        <f>ROUND(I84*H84,2)</f>
        <v>0</v>
      </c>
      <c r="BL84" s="18" t="s">
        <v>404</v>
      </c>
      <c r="BM84" s="176" t="s">
        <v>405</v>
      </c>
    </row>
    <row r="85" spans="1:65" s="2" customFormat="1" ht="6.95" customHeight="1">
      <c r="A85" s="35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0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algorithmName="SHA-512" hashValue="R7wnaxBn84XcwlUoB7B9nX1uMgwNbssq5ZESbKKk5KR8zGB+EtTrWc0f191Gb5qLvlwy3CsigiPPSsuiC54vkg==" saltValue="94a6qdlrC+x6YTcW6x2TWt96nX9CqZ/p/StGiYbDSOl8o0HoXYMP4xgIUfcYEZy7ZDOJEyJ6g+unS8+8JYL2+w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1"/>
      <c r="AT3" s="18" t="s">
        <v>86</v>
      </c>
    </row>
    <row r="4" spans="1:46" s="1" customFormat="1" ht="24.95" customHeight="1">
      <c r="B4" s="21"/>
      <c r="D4" s="103" t="s">
        <v>90</v>
      </c>
      <c r="L4" s="21"/>
      <c r="M4" s="104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5" t="s">
        <v>16</v>
      </c>
      <c r="L6" s="21"/>
    </row>
    <row r="7" spans="1:46" s="1" customFormat="1" ht="16.5" customHeight="1">
      <c r="B7" s="21"/>
      <c r="E7" s="370" t="str">
        <f>'Rekapitulace stavby'!K6</f>
        <v>Oprava chodníku vč. výměny kabelu VO u silnice I/59, k.ú.Petřvald ÚSEK 4 - Hlavní výdaje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5" t="s">
        <v>395</v>
      </c>
      <c r="E8" s="35"/>
      <c r="F8" s="35"/>
      <c r="G8" s="35"/>
      <c r="H8" s="35"/>
      <c r="I8" s="35"/>
      <c r="J8" s="35"/>
      <c r="K8" s="35"/>
      <c r="L8" s="10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406</v>
      </c>
      <c r="F9" s="365"/>
      <c r="G9" s="365"/>
      <c r="H9" s="365"/>
      <c r="I9" s="35"/>
      <c r="J9" s="35"/>
      <c r="K9" s="35"/>
      <c r="L9" s="10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5" t="s">
        <v>18</v>
      </c>
      <c r="E11" s="35"/>
      <c r="F11" s="107" t="s">
        <v>19</v>
      </c>
      <c r="G11" s="35"/>
      <c r="H11" s="35"/>
      <c r="I11" s="105" t="s">
        <v>20</v>
      </c>
      <c r="J11" s="107" t="s">
        <v>19</v>
      </c>
      <c r="K11" s="35"/>
      <c r="L11" s="10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5" t="s">
        <v>21</v>
      </c>
      <c r="E12" s="35"/>
      <c r="F12" s="107" t="s">
        <v>22</v>
      </c>
      <c r="G12" s="35"/>
      <c r="H12" s="35"/>
      <c r="I12" s="105" t="s">
        <v>23</v>
      </c>
      <c r="J12" s="108" t="str">
        <f>'Rekapitulace stavby'!AN8</f>
        <v>24. 4. 2023</v>
      </c>
      <c r="K12" s="35"/>
      <c r="L12" s="10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5" t="s">
        <v>25</v>
      </c>
      <c r="E14" s="35"/>
      <c r="F14" s="35"/>
      <c r="G14" s="35"/>
      <c r="H14" s="35"/>
      <c r="I14" s="105" t="s">
        <v>26</v>
      </c>
      <c r="J14" s="107" t="s">
        <v>27</v>
      </c>
      <c r="K14" s="35"/>
      <c r="L14" s="10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7" t="s">
        <v>28</v>
      </c>
      <c r="F15" s="35"/>
      <c r="G15" s="35"/>
      <c r="H15" s="35"/>
      <c r="I15" s="105" t="s">
        <v>29</v>
      </c>
      <c r="J15" s="107" t="s">
        <v>30</v>
      </c>
      <c r="K15" s="35"/>
      <c r="L15" s="10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5" t="s">
        <v>31</v>
      </c>
      <c r="E17" s="35"/>
      <c r="F17" s="35"/>
      <c r="G17" s="35"/>
      <c r="H17" s="35"/>
      <c r="I17" s="105" t="s">
        <v>26</v>
      </c>
      <c r="J17" s="31" t="str">
        <f>'Rekapitulace stavby'!AN13</f>
        <v>Vyplň údaj</v>
      </c>
      <c r="K17" s="35"/>
      <c r="L17" s="10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5" t="s">
        <v>29</v>
      </c>
      <c r="J18" s="31" t="str">
        <f>'Rekapitulace stavby'!AN14</f>
        <v>Vyplň údaj</v>
      </c>
      <c r="K18" s="35"/>
      <c r="L18" s="10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5" t="s">
        <v>33</v>
      </c>
      <c r="E20" s="35"/>
      <c r="F20" s="35"/>
      <c r="G20" s="35"/>
      <c r="H20" s="35"/>
      <c r="I20" s="105" t="s">
        <v>26</v>
      </c>
      <c r="J20" s="107" t="str">
        <f>IF('Rekapitulace stavby'!AN16="","",'Rekapitulace stavby'!AN16)</f>
        <v/>
      </c>
      <c r="K20" s="35"/>
      <c r="L20" s="10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7" t="str">
        <f>IF('Rekapitulace stavby'!E17="","",'Rekapitulace stavby'!E17)</f>
        <v xml:space="preserve"> </v>
      </c>
      <c r="F21" s="35"/>
      <c r="G21" s="35"/>
      <c r="H21" s="35"/>
      <c r="I21" s="105" t="s">
        <v>29</v>
      </c>
      <c r="J21" s="107" t="str">
        <f>IF('Rekapitulace stavby'!AN17="","",'Rekapitulace stavby'!AN17)</f>
        <v/>
      </c>
      <c r="K21" s="35"/>
      <c r="L21" s="10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5" t="s">
        <v>36</v>
      </c>
      <c r="E23" s="35"/>
      <c r="F23" s="35"/>
      <c r="G23" s="35"/>
      <c r="H23" s="35"/>
      <c r="I23" s="105" t="s">
        <v>26</v>
      </c>
      <c r="J23" s="107" t="s">
        <v>37</v>
      </c>
      <c r="K23" s="35"/>
      <c r="L23" s="10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7" t="s">
        <v>38</v>
      </c>
      <c r="F24" s="35"/>
      <c r="G24" s="35"/>
      <c r="H24" s="35"/>
      <c r="I24" s="105" t="s">
        <v>29</v>
      </c>
      <c r="J24" s="107" t="s">
        <v>39</v>
      </c>
      <c r="K24" s="35"/>
      <c r="L24" s="10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5" t="s">
        <v>40</v>
      </c>
      <c r="E26" s="35"/>
      <c r="F26" s="35"/>
      <c r="G26" s="35"/>
      <c r="H26" s="35"/>
      <c r="I26" s="35"/>
      <c r="J26" s="35"/>
      <c r="K26" s="35"/>
      <c r="L26" s="10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9"/>
      <c r="B27" s="110"/>
      <c r="C27" s="109"/>
      <c r="D27" s="109"/>
      <c r="E27" s="368" t="s">
        <v>19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2"/>
      <c r="E29" s="112"/>
      <c r="F29" s="112"/>
      <c r="G29" s="112"/>
      <c r="H29" s="112"/>
      <c r="I29" s="112"/>
      <c r="J29" s="112"/>
      <c r="K29" s="112"/>
      <c r="L29" s="10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3" t="s">
        <v>42</v>
      </c>
      <c r="E30" s="35"/>
      <c r="F30" s="35"/>
      <c r="G30" s="35"/>
      <c r="H30" s="35"/>
      <c r="I30" s="35"/>
      <c r="J30" s="114">
        <f>ROUND(J79, 2)</f>
        <v>0</v>
      </c>
      <c r="K30" s="35"/>
      <c r="L30" s="10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2"/>
      <c r="E31" s="112"/>
      <c r="F31" s="112"/>
      <c r="G31" s="112"/>
      <c r="H31" s="112"/>
      <c r="I31" s="112"/>
      <c r="J31" s="112"/>
      <c r="K31" s="112"/>
      <c r="L31" s="10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5" t="s">
        <v>44</v>
      </c>
      <c r="G32" s="35"/>
      <c r="H32" s="35"/>
      <c r="I32" s="115" t="s">
        <v>43</v>
      </c>
      <c r="J32" s="115" t="s">
        <v>45</v>
      </c>
      <c r="K32" s="35"/>
      <c r="L32" s="10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6" t="s">
        <v>46</v>
      </c>
      <c r="E33" s="105" t="s">
        <v>47</v>
      </c>
      <c r="F33" s="117">
        <f>ROUND((SUM(BE79:BE87)),  2)</f>
        <v>0</v>
      </c>
      <c r="G33" s="35"/>
      <c r="H33" s="35"/>
      <c r="I33" s="118">
        <v>0.21</v>
      </c>
      <c r="J33" s="117">
        <f>ROUND(((SUM(BE79:BE87))*I33),  2)</f>
        <v>0</v>
      </c>
      <c r="K33" s="35"/>
      <c r="L33" s="10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5" t="s">
        <v>48</v>
      </c>
      <c r="F34" s="117">
        <f>ROUND((SUM(BF79:BF87)),  2)</f>
        <v>0</v>
      </c>
      <c r="G34" s="35"/>
      <c r="H34" s="35"/>
      <c r="I34" s="118">
        <v>0.15</v>
      </c>
      <c r="J34" s="117">
        <f>ROUND(((SUM(BF79:BF87))*I34),  2)</f>
        <v>0</v>
      </c>
      <c r="K34" s="35"/>
      <c r="L34" s="10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5" t="s">
        <v>49</v>
      </c>
      <c r="F35" s="117">
        <f>ROUND((SUM(BG79:BG87)),  2)</f>
        <v>0</v>
      </c>
      <c r="G35" s="35"/>
      <c r="H35" s="35"/>
      <c r="I35" s="118">
        <v>0.21</v>
      </c>
      <c r="J35" s="117">
        <f>0</f>
        <v>0</v>
      </c>
      <c r="K35" s="35"/>
      <c r="L35" s="10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5" t="s">
        <v>50</v>
      </c>
      <c r="F36" s="117">
        <f>ROUND((SUM(BH79:BH87)),  2)</f>
        <v>0</v>
      </c>
      <c r="G36" s="35"/>
      <c r="H36" s="35"/>
      <c r="I36" s="118">
        <v>0.15</v>
      </c>
      <c r="J36" s="117">
        <f>0</f>
        <v>0</v>
      </c>
      <c r="K36" s="35"/>
      <c r="L36" s="10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5" t="s">
        <v>51</v>
      </c>
      <c r="F37" s="117">
        <f>ROUND((SUM(BI79:BI87)),  2)</f>
        <v>0</v>
      </c>
      <c r="G37" s="35"/>
      <c r="H37" s="35"/>
      <c r="I37" s="118">
        <v>0</v>
      </c>
      <c r="J37" s="117">
        <f>0</f>
        <v>0</v>
      </c>
      <c r="K37" s="35"/>
      <c r="L37" s="10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6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6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6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Oprava chodníku vč. výměny kabelu VO u silnice I/59, k.ú.Petřvald ÚSEK 4 - Hlavní výdaje</v>
      </c>
      <c r="F48" s="373"/>
      <c r="G48" s="373"/>
      <c r="H48" s="373"/>
      <c r="I48" s="37"/>
      <c r="J48" s="37"/>
      <c r="K48" s="37"/>
      <c r="L48" s="106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395</v>
      </c>
      <c r="D49" s="37"/>
      <c r="E49" s="37"/>
      <c r="F49" s="37"/>
      <c r="G49" s="37"/>
      <c r="H49" s="37"/>
      <c r="I49" s="37"/>
      <c r="J49" s="37"/>
      <c r="K49" s="37"/>
      <c r="L49" s="106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VON - Vedlejší a ostatní objekty</v>
      </c>
      <c r="F50" s="369"/>
      <c r="G50" s="369"/>
      <c r="H50" s="369"/>
      <c r="I50" s="37"/>
      <c r="J50" s="37"/>
      <c r="K50" s="37"/>
      <c r="L50" s="106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6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Petřvald</v>
      </c>
      <c r="G52" s="37"/>
      <c r="H52" s="37"/>
      <c r="I52" s="30" t="s">
        <v>23</v>
      </c>
      <c r="J52" s="60" t="str">
        <f>IF(J12="","",J12)</f>
        <v>24. 4. 2023</v>
      </c>
      <c r="K52" s="37"/>
      <c r="L52" s="106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6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Petřvald</v>
      </c>
      <c r="G54" s="37"/>
      <c r="H54" s="37"/>
      <c r="I54" s="30" t="s">
        <v>33</v>
      </c>
      <c r="J54" s="33" t="str">
        <f>E21</f>
        <v xml:space="preserve"> </v>
      </c>
      <c r="K54" s="37"/>
      <c r="L54" s="106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PROINK s.r.o.</v>
      </c>
      <c r="K55" s="37"/>
      <c r="L55" s="106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6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0" t="s">
        <v>92</v>
      </c>
      <c r="D57" s="131"/>
      <c r="E57" s="131"/>
      <c r="F57" s="131"/>
      <c r="G57" s="131"/>
      <c r="H57" s="131"/>
      <c r="I57" s="131"/>
      <c r="J57" s="132" t="s">
        <v>93</v>
      </c>
      <c r="K57" s="131"/>
      <c r="L57" s="106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6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3" t="s">
        <v>74</v>
      </c>
      <c r="D59" s="37"/>
      <c r="E59" s="37"/>
      <c r="F59" s="37"/>
      <c r="G59" s="37"/>
      <c r="H59" s="37"/>
      <c r="I59" s="37"/>
      <c r="J59" s="78">
        <f>J79</f>
        <v>0</v>
      </c>
      <c r="K59" s="37"/>
      <c r="L59" s="106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2" customFormat="1" ht="21.7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06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10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pans="1:65" s="2" customFormat="1" ht="6.95" customHeight="1">
      <c r="A65" s="35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0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65" s="2" customFormat="1" ht="24.95" customHeight="1">
      <c r="A66" s="35"/>
      <c r="B66" s="36"/>
      <c r="C66" s="24" t="s">
        <v>101</v>
      </c>
      <c r="D66" s="37"/>
      <c r="E66" s="37"/>
      <c r="F66" s="37"/>
      <c r="G66" s="37"/>
      <c r="H66" s="37"/>
      <c r="I66" s="37"/>
      <c r="J66" s="37"/>
      <c r="K66" s="37"/>
      <c r="L66" s="106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5" s="2" customFormat="1" ht="6.9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6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5" s="2" customFormat="1" ht="12" customHeight="1">
      <c r="A68" s="35"/>
      <c r="B68" s="36"/>
      <c r="C68" s="30" t="s">
        <v>16</v>
      </c>
      <c r="D68" s="37"/>
      <c r="E68" s="37"/>
      <c r="F68" s="37"/>
      <c r="G68" s="37"/>
      <c r="H68" s="37"/>
      <c r="I68" s="37"/>
      <c r="J68" s="37"/>
      <c r="K68" s="37"/>
      <c r="L68" s="106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5" s="2" customFormat="1" ht="16.5" customHeight="1">
      <c r="A69" s="35"/>
      <c r="B69" s="36"/>
      <c r="C69" s="37"/>
      <c r="D69" s="37"/>
      <c r="E69" s="372" t="str">
        <f>E7</f>
        <v>Oprava chodníku vč. výměny kabelu VO u silnice I/59, k.ú.Petřvald ÚSEK 4 - Hlavní výdaje</v>
      </c>
      <c r="F69" s="373"/>
      <c r="G69" s="373"/>
      <c r="H69" s="373"/>
      <c r="I69" s="37"/>
      <c r="J69" s="37"/>
      <c r="K69" s="37"/>
      <c r="L69" s="106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5" s="2" customFormat="1" ht="12" customHeight="1">
      <c r="A70" s="35"/>
      <c r="B70" s="36"/>
      <c r="C70" s="30" t="s">
        <v>395</v>
      </c>
      <c r="D70" s="37"/>
      <c r="E70" s="37"/>
      <c r="F70" s="37"/>
      <c r="G70" s="37"/>
      <c r="H70" s="37"/>
      <c r="I70" s="37"/>
      <c r="J70" s="37"/>
      <c r="K70" s="37"/>
      <c r="L70" s="106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5" s="2" customFormat="1" ht="16.5" customHeight="1">
      <c r="A71" s="35"/>
      <c r="B71" s="36"/>
      <c r="C71" s="37"/>
      <c r="D71" s="37"/>
      <c r="E71" s="343" t="str">
        <f>E9</f>
        <v>VON - Vedlejší a ostatní objekty</v>
      </c>
      <c r="F71" s="369"/>
      <c r="G71" s="369"/>
      <c r="H71" s="369"/>
      <c r="I71" s="37"/>
      <c r="J71" s="37"/>
      <c r="K71" s="37"/>
      <c r="L71" s="106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5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6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5" s="2" customFormat="1" ht="12" customHeight="1">
      <c r="A73" s="35"/>
      <c r="B73" s="36"/>
      <c r="C73" s="30" t="s">
        <v>21</v>
      </c>
      <c r="D73" s="37"/>
      <c r="E73" s="37"/>
      <c r="F73" s="28" t="str">
        <f>F12</f>
        <v>Petřvald</v>
      </c>
      <c r="G73" s="37"/>
      <c r="H73" s="37"/>
      <c r="I73" s="30" t="s">
        <v>23</v>
      </c>
      <c r="J73" s="60" t="str">
        <f>IF(J12="","",J12)</f>
        <v>24. 4. 2023</v>
      </c>
      <c r="K73" s="37"/>
      <c r="L73" s="106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5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6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5" s="2" customFormat="1" ht="15.2" customHeight="1">
      <c r="A75" s="35"/>
      <c r="B75" s="36"/>
      <c r="C75" s="30" t="s">
        <v>25</v>
      </c>
      <c r="D75" s="37"/>
      <c r="E75" s="37"/>
      <c r="F75" s="28" t="str">
        <f>E15</f>
        <v>Město Petřvald</v>
      </c>
      <c r="G75" s="37"/>
      <c r="H75" s="37"/>
      <c r="I75" s="30" t="s">
        <v>33</v>
      </c>
      <c r="J75" s="33" t="str">
        <f>E21</f>
        <v xml:space="preserve"> </v>
      </c>
      <c r="K75" s="37"/>
      <c r="L75" s="106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5" s="2" customFormat="1" ht="15.2" customHeight="1">
      <c r="A76" s="35"/>
      <c r="B76" s="36"/>
      <c r="C76" s="30" t="s">
        <v>31</v>
      </c>
      <c r="D76" s="37"/>
      <c r="E76" s="37"/>
      <c r="F76" s="28" t="str">
        <f>IF(E18="","",E18)</f>
        <v>Vyplň údaj</v>
      </c>
      <c r="G76" s="37"/>
      <c r="H76" s="37"/>
      <c r="I76" s="30" t="s">
        <v>36</v>
      </c>
      <c r="J76" s="33" t="str">
        <f>E24</f>
        <v>PROINK s.r.o.</v>
      </c>
      <c r="K76" s="37"/>
      <c r="L76" s="10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5" s="2" customFormat="1" ht="10.3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5" s="10" customFormat="1" ht="29.25" customHeight="1">
      <c r="A78" s="140"/>
      <c r="B78" s="141"/>
      <c r="C78" s="142" t="s">
        <v>102</v>
      </c>
      <c r="D78" s="143" t="s">
        <v>61</v>
      </c>
      <c r="E78" s="143" t="s">
        <v>57</v>
      </c>
      <c r="F78" s="143" t="s">
        <v>58</v>
      </c>
      <c r="G78" s="143" t="s">
        <v>103</v>
      </c>
      <c r="H78" s="143" t="s">
        <v>104</v>
      </c>
      <c r="I78" s="143" t="s">
        <v>105</v>
      </c>
      <c r="J78" s="143" t="s">
        <v>93</v>
      </c>
      <c r="K78" s="144" t="s">
        <v>106</v>
      </c>
      <c r="L78" s="145"/>
      <c r="M78" s="69" t="s">
        <v>19</v>
      </c>
      <c r="N78" s="70" t="s">
        <v>46</v>
      </c>
      <c r="O78" s="70" t="s">
        <v>107</v>
      </c>
      <c r="P78" s="70" t="s">
        <v>108</v>
      </c>
      <c r="Q78" s="70" t="s">
        <v>109</v>
      </c>
      <c r="R78" s="70" t="s">
        <v>110</v>
      </c>
      <c r="S78" s="70" t="s">
        <v>111</v>
      </c>
      <c r="T78" s="71" t="s">
        <v>112</v>
      </c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</row>
    <row r="79" spans="1:65" s="2" customFormat="1" ht="22.9" customHeight="1">
      <c r="A79" s="35"/>
      <c r="B79" s="36"/>
      <c r="C79" s="76" t="s">
        <v>113</v>
      </c>
      <c r="D79" s="37"/>
      <c r="E79" s="37"/>
      <c r="F79" s="37"/>
      <c r="G79" s="37"/>
      <c r="H79" s="37"/>
      <c r="I79" s="37"/>
      <c r="J79" s="146">
        <f>BK79</f>
        <v>0</v>
      </c>
      <c r="K79" s="37"/>
      <c r="L79" s="40"/>
      <c r="M79" s="72"/>
      <c r="N79" s="147"/>
      <c r="O79" s="73"/>
      <c r="P79" s="148">
        <f>SUM(P80:P87)</f>
        <v>0</v>
      </c>
      <c r="Q79" s="73"/>
      <c r="R79" s="148">
        <f>SUM(R80:R87)</f>
        <v>0</v>
      </c>
      <c r="S79" s="73"/>
      <c r="T79" s="149">
        <f>SUM(T80:T87)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8" t="s">
        <v>75</v>
      </c>
      <c r="AU79" s="18" t="s">
        <v>94</v>
      </c>
      <c r="BK79" s="150">
        <f>SUM(BK80:BK87)</f>
        <v>0</v>
      </c>
    </row>
    <row r="80" spans="1:65" s="2" customFormat="1" ht="16.5" customHeight="1">
      <c r="A80" s="35"/>
      <c r="B80" s="36"/>
      <c r="C80" s="165" t="s">
        <v>81</v>
      </c>
      <c r="D80" s="165" t="s">
        <v>117</v>
      </c>
      <c r="E80" s="166" t="s">
        <v>81</v>
      </c>
      <c r="F80" s="167" t="s">
        <v>407</v>
      </c>
      <c r="G80" s="168" t="s">
        <v>408</v>
      </c>
      <c r="H80" s="169">
        <v>1</v>
      </c>
      <c r="I80" s="170"/>
      <c r="J80" s="171">
        <f t="shared" ref="J80:J85" si="0">ROUND(I80*H80,2)</f>
        <v>0</v>
      </c>
      <c r="K80" s="167" t="s">
        <v>19</v>
      </c>
      <c r="L80" s="40"/>
      <c r="M80" s="172" t="s">
        <v>19</v>
      </c>
      <c r="N80" s="173" t="s">
        <v>47</v>
      </c>
      <c r="O80" s="65"/>
      <c r="P80" s="174">
        <f t="shared" ref="P80:P85" si="1">O80*H80</f>
        <v>0</v>
      </c>
      <c r="Q80" s="174">
        <v>0</v>
      </c>
      <c r="R80" s="174">
        <f t="shared" ref="R80:R85" si="2">Q80*H80</f>
        <v>0</v>
      </c>
      <c r="S80" s="174">
        <v>0</v>
      </c>
      <c r="T80" s="175">
        <f t="shared" ref="T80:T85" si="3"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76" t="s">
        <v>122</v>
      </c>
      <c r="AT80" s="176" t="s">
        <v>117</v>
      </c>
      <c r="AU80" s="176" t="s">
        <v>76</v>
      </c>
      <c r="AY80" s="18" t="s">
        <v>116</v>
      </c>
      <c r="BE80" s="177">
        <f t="shared" ref="BE80:BE85" si="4">IF(N80="základní",J80,0)</f>
        <v>0</v>
      </c>
      <c r="BF80" s="177">
        <f t="shared" ref="BF80:BF85" si="5">IF(N80="snížená",J80,0)</f>
        <v>0</v>
      </c>
      <c r="BG80" s="177">
        <f t="shared" ref="BG80:BG85" si="6">IF(N80="zákl. přenesená",J80,0)</f>
        <v>0</v>
      </c>
      <c r="BH80" s="177">
        <f t="shared" ref="BH80:BH85" si="7">IF(N80="sníž. přenesená",J80,0)</f>
        <v>0</v>
      </c>
      <c r="BI80" s="177">
        <f t="shared" ref="BI80:BI85" si="8">IF(N80="nulová",J80,0)</f>
        <v>0</v>
      </c>
      <c r="BJ80" s="18" t="s">
        <v>81</v>
      </c>
      <c r="BK80" s="177">
        <f t="shared" ref="BK80:BK85" si="9">ROUND(I80*H80,2)</f>
        <v>0</v>
      </c>
      <c r="BL80" s="18" t="s">
        <v>122</v>
      </c>
      <c r="BM80" s="176" t="s">
        <v>409</v>
      </c>
    </row>
    <row r="81" spans="1:65" s="2" customFormat="1" ht="16.5" customHeight="1">
      <c r="A81" s="35"/>
      <c r="B81" s="36"/>
      <c r="C81" s="165" t="s">
        <v>86</v>
      </c>
      <c r="D81" s="165" t="s">
        <v>117</v>
      </c>
      <c r="E81" s="166" t="s">
        <v>86</v>
      </c>
      <c r="F81" s="167" t="s">
        <v>410</v>
      </c>
      <c r="G81" s="168" t="s">
        <v>408</v>
      </c>
      <c r="H81" s="169">
        <v>1</v>
      </c>
      <c r="I81" s="170"/>
      <c r="J81" s="171">
        <f t="shared" si="0"/>
        <v>0</v>
      </c>
      <c r="K81" s="167" t="s">
        <v>19</v>
      </c>
      <c r="L81" s="40"/>
      <c r="M81" s="172" t="s">
        <v>19</v>
      </c>
      <c r="N81" s="173" t="s">
        <v>47</v>
      </c>
      <c r="O81" s="65"/>
      <c r="P81" s="174">
        <f t="shared" si="1"/>
        <v>0</v>
      </c>
      <c r="Q81" s="174">
        <v>0</v>
      </c>
      <c r="R81" s="174">
        <f t="shared" si="2"/>
        <v>0</v>
      </c>
      <c r="S81" s="174">
        <v>0</v>
      </c>
      <c r="T81" s="175">
        <f t="shared" si="3"/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76" t="s">
        <v>122</v>
      </c>
      <c r="AT81" s="176" t="s">
        <v>117</v>
      </c>
      <c r="AU81" s="176" t="s">
        <v>76</v>
      </c>
      <c r="AY81" s="18" t="s">
        <v>116</v>
      </c>
      <c r="BE81" s="177">
        <f t="shared" si="4"/>
        <v>0</v>
      </c>
      <c r="BF81" s="177">
        <f t="shared" si="5"/>
        <v>0</v>
      </c>
      <c r="BG81" s="177">
        <f t="shared" si="6"/>
        <v>0</v>
      </c>
      <c r="BH81" s="177">
        <f t="shared" si="7"/>
        <v>0</v>
      </c>
      <c r="BI81" s="177">
        <f t="shared" si="8"/>
        <v>0</v>
      </c>
      <c r="BJ81" s="18" t="s">
        <v>81</v>
      </c>
      <c r="BK81" s="177">
        <f t="shared" si="9"/>
        <v>0</v>
      </c>
      <c r="BL81" s="18" t="s">
        <v>122</v>
      </c>
      <c r="BM81" s="176" t="s">
        <v>411</v>
      </c>
    </row>
    <row r="82" spans="1:65" s="2" customFormat="1" ht="16.5" customHeight="1">
      <c r="A82" s="35"/>
      <c r="B82" s="36"/>
      <c r="C82" s="165" t="s">
        <v>135</v>
      </c>
      <c r="D82" s="165" t="s">
        <v>117</v>
      </c>
      <c r="E82" s="166" t="s">
        <v>135</v>
      </c>
      <c r="F82" s="167" t="s">
        <v>412</v>
      </c>
      <c r="G82" s="168" t="s">
        <v>408</v>
      </c>
      <c r="H82" s="169">
        <v>1</v>
      </c>
      <c r="I82" s="170"/>
      <c r="J82" s="171">
        <f t="shared" si="0"/>
        <v>0</v>
      </c>
      <c r="K82" s="167" t="s">
        <v>19</v>
      </c>
      <c r="L82" s="40"/>
      <c r="M82" s="172" t="s">
        <v>19</v>
      </c>
      <c r="N82" s="173" t="s">
        <v>47</v>
      </c>
      <c r="O82" s="65"/>
      <c r="P82" s="174">
        <f t="shared" si="1"/>
        <v>0</v>
      </c>
      <c r="Q82" s="174">
        <v>0</v>
      </c>
      <c r="R82" s="174">
        <f t="shared" si="2"/>
        <v>0</v>
      </c>
      <c r="S82" s="174">
        <v>0</v>
      </c>
      <c r="T82" s="175">
        <f t="shared" si="3"/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76" t="s">
        <v>122</v>
      </c>
      <c r="AT82" s="176" t="s">
        <v>117</v>
      </c>
      <c r="AU82" s="176" t="s">
        <v>76</v>
      </c>
      <c r="AY82" s="18" t="s">
        <v>116</v>
      </c>
      <c r="BE82" s="177">
        <f t="shared" si="4"/>
        <v>0</v>
      </c>
      <c r="BF82" s="177">
        <f t="shared" si="5"/>
        <v>0</v>
      </c>
      <c r="BG82" s="177">
        <f t="shared" si="6"/>
        <v>0</v>
      </c>
      <c r="BH82" s="177">
        <f t="shared" si="7"/>
        <v>0</v>
      </c>
      <c r="BI82" s="177">
        <f t="shared" si="8"/>
        <v>0</v>
      </c>
      <c r="BJ82" s="18" t="s">
        <v>81</v>
      </c>
      <c r="BK82" s="177">
        <f t="shared" si="9"/>
        <v>0</v>
      </c>
      <c r="BL82" s="18" t="s">
        <v>122</v>
      </c>
      <c r="BM82" s="176" t="s">
        <v>413</v>
      </c>
    </row>
    <row r="83" spans="1:65" s="2" customFormat="1" ht="16.5" customHeight="1">
      <c r="A83" s="35"/>
      <c r="B83" s="36"/>
      <c r="C83" s="165" t="s">
        <v>122</v>
      </c>
      <c r="D83" s="165" t="s">
        <v>117</v>
      </c>
      <c r="E83" s="166" t="s">
        <v>122</v>
      </c>
      <c r="F83" s="167" t="s">
        <v>414</v>
      </c>
      <c r="G83" s="168" t="s">
        <v>408</v>
      </c>
      <c r="H83" s="169">
        <v>1</v>
      </c>
      <c r="I83" s="170"/>
      <c r="J83" s="171">
        <f t="shared" si="0"/>
        <v>0</v>
      </c>
      <c r="K83" s="167" t="s">
        <v>19</v>
      </c>
      <c r="L83" s="40"/>
      <c r="M83" s="172" t="s">
        <v>19</v>
      </c>
      <c r="N83" s="173" t="s">
        <v>47</v>
      </c>
      <c r="O83" s="65"/>
      <c r="P83" s="174">
        <f t="shared" si="1"/>
        <v>0</v>
      </c>
      <c r="Q83" s="174">
        <v>0</v>
      </c>
      <c r="R83" s="174">
        <f t="shared" si="2"/>
        <v>0</v>
      </c>
      <c r="S83" s="174">
        <v>0</v>
      </c>
      <c r="T83" s="175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76" t="s">
        <v>122</v>
      </c>
      <c r="AT83" s="176" t="s">
        <v>117</v>
      </c>
      <c r="AU83" s="176" t="s">
        <v>76</v>
      </c>
      <c r="AY83" s="18" t="s">
        <v>116</v>
      </c>
      <c r="BE83" s="177">
        <f t="shared" si="4"/>
        <v>0</v>
      </c>
      <c r="BF83" s="177">
        <f t="shared" si="5"/>
        <v>0</v>
      </c>
      <c r="BG83" s="177">
        <f t="shared" si="6"/>
        <v>0</v>
      </c>
      <c r="BH83" s="177">
        <f t="shared" si="7"/>
        <v>0</v>
      </c>
      <c r="BI83" s="177">
        <f t="shared" si="8"/>
        <v>0</v>
      </c>
      <c r="BJ83" s="18" t="s">
        <v>81</v>
      </c>
      <c r="BK83" s="177">
        <f t="shared" si="9"/>
        <v>0</v>
      </c>
      <c r="BL83" s="18" t="s">
        <v>122</v>
      </c>
      <c r="BM83" s="176" t="s">
        <v>415</v>
      </c>
    </row>
    <row r="84" spans="1:65" s="2" customFormat="1" ht="16.5" customHeight="1">
      <c r="A84" s="35"/>
      <c r="B84" s="36"/>
      <c r="C84" s="165" t="s">
        <v>148</v>
      </c>
      <c r="D84" s="165" t="s">
        <v>117</v>
      </c>
      <c r="E84" s="166" t="s">
        <v>148</v>
      </c>
      <c r="F84" s="167" t="s">
        <v>416</v>
      </c>
      <c r="G84" s="168" t="s">
        <v>298</v>
      </c>
      <c r="H84" s="169">
        <v>1</v>
      </c>
      <c r="I84" s="170"/>
      <c r="J84" s="171">
        <f t="shared" si="0"/>
        <v>0</v>
      </c>
      <c r="K84" s="167" t="s">
        <v>19</v>
      </c>
      <c r="L84" s="40"/>
      <c r="M84" s="172" t="s">
        <v>19</v>
      </c>
      <c r="N84" s="173" t="s">
        <v>47</v>
      </c>
      <c r="O84" s="65"/>
      <c r="P84" s="174">
        <f t="shared" si="1"/>
        <v>0</v>
      </c>
      <c r="Q84" s="174">
        <v>0</v>
      </c>
      <c r="R84" s="174">
        <f t="shared" si="2"/>
        <v>0</v>
      </c>
      <c r="S84" s="174">
        <v>0</v>
      </c>
      <c r="T84" s="175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76" t="s">
        <v>122</v>
      </c>
      <c r="AT84" s="176" t="s">
        <v>117</v>
      </c>
      <c r="AU84" s="176" t="s">
        <v>76</v>
      </c>
      <c r="AY84" s="18" t="s">
        <v>116</v>
      </c>
      <c r="BE84" s="177">
        <f t="shared" si="4"/>
        <v>0</v>
      </c>
      <c r="BF84" s="177">
        <f t="shared" si="5"/>
        <v>0</v>
      </c>
      <c r="BG84" s="177">
        <f t="shared" si="6"/>
        <v>0</v>
      </c>
      <c r="BH84" s="177">
        <f t="shared" si="7"/>
        <v>0</v>
      </c>
      <c r="BI84" s="177">
        <f t="shared" si="8"/>
        <v>0</v>
      </c>
      <c r="BJ84" s="18" t="s">
        <v>81</v>
      </c>
      <c r="BK84" s="177">
        <f t="shared" si="9"/>
        <v>0</v>
      </c>
      <c r="BL84" s="18" t="s">
        <v>122</v>
      </c>
      <c r="BM84" s="176" t="s">
        <v>417</v>
      </c>
    </row>
    <row r="85" spans="1:65" s="2" customFormat="1" ht="16.5" customHeight="1">
      <c r="A85" s="35"/>
      <c r="B85" s="36"/>
      <c r="C85" s="165" t="s">
        <v>155</v>
      </c>
      <c r="D85" s="165" t="s">
        <v>117</v>
      </c>
      <c r="E85" s="166" t="s">
        <v>155</v>
      </c>
      <c r="F85" s="167" t="s">
        <v>418</v>
      </c>
      <c r="G85" s="168" t="s">
        <v>408</v>
      </c>
      <c r="H85" s="169">
        <v>1</v>
      </c>
      <c r="I85" s="170"/>
      <c r="J85" s="171">
        <f t="shared" si="0"/>
        <v>0</v>
      </c>
      <c r="K85" s="167" t="s">
        <v>19</v>
      </c>
      <c r="L85" s="40"/>
      <c r="M85" s="172" t="s">
        <v>19</v>
      </c>
      <c r="N85" s="173" t="s">
        <v>47</v>
      </c>
      <c r="O85" s="65"/>
      <c r="P85" s="174">
        <f t="shared" si="1"/>
        <v>0</v>
      </c>
      <c r="Q85" s="174">
        <v>0</v>
      </c>
      <c r="R85" s="174">
        <f t="shared" si="2"/>
        <v>0</v>
      </c>
      <c r="S85" s="174">
        <v>0</v>
      </c>
      <c r="T85" s="175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76" t="s">
        <v>122</v>
      </c>
      <c r="AT85" s="176" t="s">
        <v>117</v>
      </c>
      <c r="AU85" s="176" t="s">
        <v>76</v>
      </c>
      <c r="AY85" s="18" t="s">
        <v>116</v>
      </c>
      <c r="BE85" s="177">
        <f t="shared" si="4"/>
        <v>0</v>
      </c>
      <c r="BF85" s="177">
        <f t="shared" si="5"/>
        <v>0</v>
      </c>
      <c r="BG85" s="177">
        <f t="shared" si="6"/>
        <v>0</v>
      </c>
      <c r="BH85" s="177">
        <f t="shared" si="7"/>
        <v>0</v>
      </c>
      <c r="BI85" s="177">
        <f t="shared" si="8"/>
        <v>0</v>
      </c>
      <c r="BJ85" s="18" t="s">
        <v>81</v>
      </c>
      <c r="BK85" s="177">
        <f t="shared" si="9"/>
        <v>0</v>
      </c>
      <c r="BL85" s="18" t="s">
        <v>122</v>
      </c>
      <c r="BM85" s="176" t="s">
        <v>419</v>
      </c>
    </row>
    <row r="86" spans="1:65" s="2" customFormat="1" ht="29.25">
      <c r="A86" s="35"/>
      <c r="B86" s="36"/>
      <c r="C86" s="37"/>
      <c r="D86" s="185" t="s">
        <v>420</v>
      </c>
      <c r="E86" s="37"/>
      <c r="F86" s="242" t="s">
        <v>421</v>
      </c>
      <c r="G86" s="37"/>
      <c r="H86" s="37"/>
      <c r="I86" s="180"/>
      <c r="J86" s="37"/>
      <c r="K86" s="37"/>
      <c r="L86" s="40"/>
      <c r="M86" s="181"/>
      <c r="N86" s="182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420</v>
      </c>
      <c r="AU86" s="18" t="s">
        <v>76</v>
      </c>
    </row>
    <row r="87" spans="1:65" s="2" customFormat="1" ht="16.5" customHeight="1">
      <c r="A87" s="35"/>
      <c r="B87" s="36"/>
      <c r="C87" s="165" t="s">
        <v>162</v>
      </c>
      <c r="D87" s="165" t="s">
        <v>117</v>
      </c>
      <c r="E87" s="166" t="s">
        <v>162</v>
      </c>
      <c r="F87" s="167" t="s">
        <v>422</v>
      </c>
      <c r="G87" s="168" t="s">
        <v>408</v>
      </c>
      <c r="H87" s="169">
        <v>1</v>
      </c>
      <c r="I87" s="170"/>
      <c r="J87" s="171">
        <f>ROUND(I87*H87,2)</f>
        <v>0</v>
      </c>
      <c r="K87" s="167" t="s">
        <v>19</v>
      </c>
      <c r="L87" s="40"/>
      <c r="M87" s="238" t="s">
        <v>19</v>
      </c>
      <c r="N87" s="239" t="s">
        <v>47</v>
      </c>
      <c r="O87" s="228"/>
      <c r="P87" s="240">
        <f>O87*H87</f>
        <v>0</v>
      </c>
      <c r="Q87" s="240">
        <v>0</v>
      </c>
      <c r="R87" s="240">
        <f>Q87*H87</f>
        <v>0</v>
      </c>
      <c r="S87" s="240">
        <v>0</v>
      </c>
      <c r="T87" s="24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76" t="s">
        <v>122</v>
      </c>
      <c r="AT87" s="176" t="s">
        <v>117</v>
      </c>
      <c r="AU87" s="176" t="s">
        <v>76</v>
      </c>
      <c r="AY87" s="18" t="s">
        <v>116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8" t="s">
        <v>81</v>
      </c>
      <c r="BK87" s="177">
        <f>ROUND(I87*H87,2)</f>
        <v>0</v>
      </c>
      <c r="BL87" s="18" t="s">
        <v>122</v>
      </c>
      <c r="BM87" s="176" t="s">
        <v>423</v>
      </c>
    </row>
    <row r="88" spans="1:65" s="2" customFormat="1" ht="6.95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0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algorithmName="SHA-512" hashValue="zrH/Y5fbMLjasbPl8K3z4Y+Qxkp9qpZtKaGxbyef1QO5UsNKj4MSN8V8J+PwsEtZTqSdGuH92RLsq709AydYzg==" saltValue="sGw0QogNi293nI3qy0nWzIpOb7ety14jvIuZ6dP7YcAzKKDkohQa8/lE3rcmxpbftDn4RckCk3W+Yh5yU8gFwQ==" spinCount="100000" sheet="1" objects="1" scenarios="1" formatColumns="0" formatRows="0" autoFilter="0"/>
  <autoFilter ref="C78:K8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424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425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426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427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428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429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430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431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432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433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434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80</v>
      </c>
      <c r="F18" s="379" t="s">
        <v>435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436</v>
      </c>
      <c r="F19" s="379" t="s">
        <v>437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438</v>
      </c>
      <c r="F20" s="379" t="s">
        <v>439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87</v>
      </c>
      <c r="F21" s="379" t="s">
        <v>440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441</v>
      </c>
      <c r="F22" s="379" t="s">
        <v>442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443</v>
      </c>
      <c r="F23" s="379" t="s">
        <v>444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445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446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447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448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449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450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451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452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453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102</v>
      </c>
      <c r="F36" s="252"/>
      <c r="G36" s="379" t="s">
        <v>454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455</v>
      </c>
      <c r="F37" s="252"/>
      <c r="G37" s="379" t="s">
        <v>456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57</v>
      </c>
      <c r="F38" s="252"/>
      <c r="G38" s="379" t="s">
        <v>457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58</v>
      </c>
      <c r="F39" s="252"/>
      <c r="G39" s="379" t="s">
        <v>458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103</v>
      </c>
      <c r="F40" s="252"/>
      <c r="G40" s="379" t="s">
        <v>459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104</v>
      </c>
      <c r="F41" s="252"/>
      <c r="G41" s="379" t="s">
        <v>460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461</v>
      </c>
      <c r="F42" s="252"/>
      <c r="G42" s="379" t="s">
        <v>462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463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464</v>
      </c>
      <c r="F44" s="252"/>
      <c r="G44" s="379" t="s">
        <v>465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106</v>
      </c>
      <c r="F45" s="252"/>
      <c r="G45" s="379" t="s">
        <v>466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467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468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469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470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471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472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473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474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475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476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477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478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479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480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481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482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483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484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485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486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487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488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489</v>
      </c>
      <c r="D76" s="268"/>
      <c r="E76" s="268"/>
      <c r="F76" s="268" t="s">
        <v>490</v>
      </c>
      <c r="G76" s="269"/>
      <c r="H76" s="268" t="s">
        <v>58</v>
      </c>
      <c r="I76" s="268" t="s">
        <v>61</v>
      </c>
      <c r="J76" s="268" t="s">
        <v>491</v>
      </c>
      <c r="K76" s="267"/>
    </row>
    <row r="77" spans="2:11" s="1" customFormat="1" ht="17.25" customHeight="1">
      <c r="B77" s="266"/>
      <c r="C77" s="270" t="s">
        <v>492</v>
      </c>
      <c r="D77" s="270"/>
      <c r="E77" s="270"/>
      <c r="F77" s="271" t="s">
        <v>493</v>
      </c>
      <c r="G77" s="272"/>
      <c r="H77" s="270"/>
      <c r="I77" s="270"/>
      <c r="J77" s="270" t="s">
        <v>494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57</v>
      </c>
      <c r="D79" s="275"/>
      <c r="E79" s="275"/>
      <c r="F79" s="276" t="s">
        <v>495</v>
      </c>
      <c r="G79" s="277"/>
      <c r="H79" s="255" t="s">
        <v>496</v>
      </c>
      <c r="I79" s="255" t="s">
        <v>497</v>
      </c>
      <c r="J79" s="255">
        <v>20</v>
      </c>
      <c r="K79" s="267"/>
    </row>
    <row r="80" spans="2:11" s="1" customFormat="1" ht="15" customHeight="1">
      <c r="B80" s="266"/>
      <c r="C80" s="255" t="s">
        <v>498</v>
      </c>
      <c r="D80" s="255"/>
      <c r="E80" s="255"/>
      <c r="F80" s="276" t="s">
        <v>495</v>
      </c>
      <c r="G80" s="277"/>
      <c r="H80" s="255" t="s">
        <v>499</v>
      </c>
      <c r="I80" s="255" t="s">
        <v>497</v>
      </c>
      <c r="J80" s="255">
        <v>120</v>
      </c>
      <c r="K80" s="267"/>
    </row>
    <row r="81" spans="2:11" s="1" customFormat="1" ht="15" customHeight="1">
      <c r="B81" s="278"/>
      <c r="C81" s="255" t="s">
        <v>500</v>
      </c>
      <c r="D81" s="255"/>
      <c r="E81" s="255"/>
      <c r="F81" s="276" t="s">
        <v>501</v>
      </c>
      <c r="G81" s="277"/>
      <c r="H81" s="255" t="s">
        <v>502</v>
      </c>
      <c r="I81" s="255" t="s">
        <v>497</v>
      </c>
      <c r="J81" s="255">
        <v>50</v>
      </c>
      <c r="K81" s="267"/>
    </row>
    <row r="82" spans="2:11" s="1" customFormat="1" ht="15" customHeight="1">
      <c r="B82" s="278"/>
      <c r="C82" s="255" t="s">
        <v>503</v>
      </c>
      <c r="D82" s="255"/>
      <c r="E82" s="255"/>
      <c r="F82" s="276" t="s">
        <v>495</v>
      </c>
      <c r="G82" s="277"/>
      <c r="H82" s="255" t="s">
        <v>504</v>
      </c>
      <c r="I82" s="255" t="s">
        <v>505</v>
      </c>
      <c r="J82" s="255"/>
      <c r="K82" s="267"/>
    </row>
    <row r="83" spans="2:11" s="1" customFormat="1" ht="15" customHeight="1">
      <c r="B83" s="278"/>
      <c r="C83" s="279" t="s">
        <v>506</v>
      </c>
      <c r="D83" s="279"/>
      <c r="E83" s="279"/>
      <c r="F83" s="280" t="s">
        <v>501</v>
      </c>
      <c r="G83" s="279"/>
      <c r="H83" s="279" t="s">
        <v>507</v>
      </c>
      <c r="I83" s="279" t="s">
        <v>497</v>
      </c>
      <c r="J83" s="279">
        <v>15</v>
      </c>
      <c r="K83" s="267"/>
    </row>
    <row r="84" spans="2:11" s="1" customFormat="1" ht="15" customHeight="1">
      <c r="B84" s="278"/>
      <c r="C84" s="279" t="s">
        <v>508</v>
      </c>
      <c r="D84" s="279"/>
      <c r="E84" s="279"/>
      <c r="F84" s="280" t="s">
        <v>501</v>
      </c>
      <c r="G84" s="279"/>
      <c r="H84" s="279" t="s">
        <v>509</v>
      </c>
      <c r="I84" s="279" t="s">
        <v>497</v>
      </c>
      <c r="J84" s="279">
        <v>15</v>
      </c>
      <c r="K84" s="267"/>
    </row>
    <row r="85" spans="2:11" s="1" customFormat="1" ht="15" customHeight="1">
      <c r="B85" s="278"/>
      <c r="C85" s="279" t="s">
        <v>510</v>
      </c>
      <c r="D85" s="279"/>
      <c r="E85" s="279"/>
      <c r="F85" s="280" t="s">
        <v>501</v>
      </c>
      <c r="G85" s="279"/>
      <c r="H85" s="279" t="s">
        <v>511</v>
      </c>
      <c r="I85" s="279" t="s">
        <v>497</v>
      </c>
      <c r="J85" s="279">
        <v>20</v>
      </c>
      <c r="K85" s="267"/>
    </row>
    <row r="86" spans="2:11" s="1" customFormat="1" ht="15" customHeight="1">
      <c r="B86" s="278"/>
      <c r="C86" s="279" t="s">
        <v>512</v>
      </c>
      <c r="D86" s="279"/>
      <c r="E86" s="279"/>
      <c r="F86" s="280" t="s">
        <v>501</v>
      </c>
      <c r="G86" s="279"/>
      <c r="H86" s="279" t="s">
        <v>513</v>
      </c>
      <c r="I86" s="279" t="s">
        <v>497</v>
      </c>
      <c r="J86" s="279">
        <v>20</v>
      </c>
      <c r="K86" s="267"/>
    </row>
    <row r="87" spans="2:11" s="1" customFormat="1" ht="15" customHeight="1">
      <c r="B87" s="278"/>
      <c r="C87" s="255" t="s">
        <v>514</v>
      </c>
      <c r="D87" s="255"/>
      <c r="E87" s="255"/>
      <c r="F87" s="276" t="s">
        <v>501</v>
      </c>
      <c r="G87" s="277"/>
      <c r="H87" s="255" t="s">
        <v>515</v>
      </c>
      <c r="I87" s="255" t="s">
        <v>497</v>
      </c>
      <c r="J87" s="255">
        <v>50</v>
      </c>
      <c r="K87" s="267"/>
    </row>
    <row r="88" spans="2:11" s="1" customFormat="1" ht="15" customHeight="1">
      <c r="B88" s="278"/>
      <c r="C88" s="255" t="s">
        <v>516</v>
      </c>
      <c r="D88" s="255"/>
      <c r="E88" s="255"/>
      <c r="F88" s="276" t="s">
        <v>501</v>
      </c>
      <c r="G88" s="277"/>
      <c r="H88" s="255" t="s">
        <v>517</v>
      </c>
      <c r="I88" s="255" t="s">
        <v>497</v>
      </c>
      <c r="J88" s="255">
        <v>20</v>
      </c>
      <c r="K88" s="267"/>
    </row>
    <row r="89" spans="2:11" s="1" customFormat="1" ht="15" customHeight="1">
      <c r="B89" s="278"/>
      <c r="C89" s="255" t="s">
        <v>518</v>
      </c>
      <c r="D89" s="255"/>
      <c r="E89" s="255"/>
      <c r="F89" s="276" t="s">
        <v>501</v>
      </c>
      <c r="G89" s="277"/>
      <c r="H89" s="255" t="s">
        <v>519</v>
      </c>
      <c r="I89" s="255" t="s">
        <v>497</v>
      </c>
      <c r="J89" s="255">
        <v>20</v>
      </c>
      <c r="K89" s="267"/>
    </row>
    <row r="90" spans="2:11" s="1" customFormat="1" ht="15" customHeight="1">
      <c r="B90" s="278"/>
      <c r="C90" s="255" t="s">
        <v>520</v>
      </c>
      <c r="D90" s="255"/>
      <c r="E90" s="255"/>
      <c r="F90" s="276" t="s">
        <v>501</v>
      </c>
      <c r="G90" s="277"/>
      <c r="H90" s="255" t="s">
        <v>521</v>
      </c>
      <c r="I90" s="255" t="s">
        <v>497</v>
      </c>
      <c r="J90" s="255">
        <v>50</v>
      </c>
      <c r="K90" s="267"/>
    </row>
    <row r="91" spans="2:11" s="1" customFormat="1" ht="15" customHeight="1">
      <c r="B91" s="278"/>
      <c r="C91" s="255" t="s">
        <v>522</v>
      </c>
      <c r="D91" s="255"/>
      <c r="E91" s="255"/>
      <c r="F91" s="276" t="s">
        <v>501</v>
      </c>
      <c r="G91" s="277"/>
      <c r="H91" s="255" t="s">
        <v>522</v>
      </c>
      <c r="I91" s="255" t="s">
        <v>497</v>
      </c>
      <c r="J91" s="255">
        <v>50</v>
      </c>
      <c r="K91" s="267"/>
    </row>
    <row r="92" spans="2:11" s="1" customFormat="1" ht="15" customHeight="1">
      <c r="B92" s="278"/>
      <c r="C92" s="255" t="s">
        <v>523</v>
      </c>
      <c r="D92" s="255"/>
      <c r="E92" s="255"/>
      <c r="F92" s="276" t="s">
        <v>501</v>
      </c>
      <c r="G92" s="277"/>
      <c r="H92" s="255" t="s">
        <v>524</v>
      </c>
      <c r="I92" s="255" t="s">
        <v>497</v>
      </c>
      <c r="J92" s="255">
        <v>255</v>
      </c>
      <c r="K92" s="267"/>
    </row>
    <row r="93" spans="2:11" s="1" customFormat="1" ht="15" customHeight="1">
      <c r="B93" s="278"/>
      <c r="C93" s="255" t="s">
        <v>525</v>
      </c>
      <c r="D93" s="255"/>
      <c r="E93" s="255"/>
      <c r="F93" s="276" t="s">
        <v>495</v>
      </c>
      <c r="G93" s="277"/>
      <c r="H93" s="255" t="s">
        <v>526</v>
      </c>
      <c r="I93" s="255" t="s">
        <v>527</v>
      </c>
      <c r="J93" s="255"/>
      <c r="K93" s="267"/>
    </row>
    <row r="94" spans="2:11" s="1" customFormat="1" ht="15" customHeight="1">
      <c r="B94" s="278"/>
      <c r="C94" s="255" t="s">
        <v>528</v>
      </c>
      <c r="D94" s="255"/>
      <c r="E94" s="255"/>
      <c r="F94" s="276" t="s">
        <v>495</v>
      </c>
      <c r="G94" s="277"/>
      <c r="H94" s="255" t="s">
        <v>529</v>
      </c>
      <c r="I94" s="255" t="s">
        <v>530</v>
      </c>
      <c r="J94" s="255"/>
      <c r="K94" s="267"/>
    </row>
    <row r="95" spans="2:11" s="1" customFormat="1" ht="15" customHeight="1">
      <c r="B95" s="278"/>
      <c r="C95" s="255" t="s">
        <v>531</v>
      </c>
      <c r="D95" s="255"/>
      <c r="E95" s="255"/>
      <c r="F95" s="276" t="s">
        <v>495</v>
      </c>
      <c r="G95" s="277"/>
      <c r="H95" s="255" t="s">
        <v>531</v>
      </c>
      <c r="I95" s="255" t="s">
        <v>530</v>
      </c>
      <c r="J95" s="255"/>
      <c r="K95" s="267"/>
    </row>
    <row r="96" spans="2:11" s="1" customFormat="1" ht="15" customHeight="1">
      <c r="B96" s="278"/>
      <c r="C96" s="255" t="s">
        <v>42</v>
      </c>
      <c r="D96" s="255"/>
      <c r="E96" s="255"/>
      <c r="F96" s="276" t="s">
        <v>495</v>
      </c>
      <c r="G96" s="277"/>
      <c r="H96" s="255" t="s">
        <v>532</v>
      </c>
      <c r="I96" s="255" t="s">
        <v>530</v>
      </c>
      <c r="J96" s="255"/>
      <c r="K96" s="267"/>
    </row>
    <row r="97" spans="2:11" s="1" customFormat="1" ht="15" customHeight="1">
      <c r="B97" s="278"/>
      <c r="C97" s="255" t="s">
        <v>52</v>
      </c>
      <c r="D97" s="255"/>
      <c r="E97" s="255"/>
      <c r="F97" s="276" t="s">
        <v>495</v>
      </c>
      <c r="G97" s="277"/>
      <c r="H97" s="255" t="s">
        <v>533</v>
      </c>
      <c r="I97" s="255" t="s">
        <v>530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534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489</v>
      </c>
      <c r="D103" s="268"/>
      <c r="E103" s="268"/>
      <c r="F103" s="268" t="s">
        <v>490</v>
      </c>
      <c r="G103" s="269"/>
      <c r="H103" s="268" t="s">
        <v>58</v>
      </c>
      <c r="I103" s="268" t="s">
        <v>61</v>
      </c>
      <c r="J103" s="268" t="s">
        <v>491</v>
      </c>
      <c r="K103" s="267"/>
    </row>
    <row r="104" spans="2:11" s="1" customFormat="1" ht="17.25" customHeight="1">
      <c r="B104" s="266"/>
      <c r="C104" s="270" t="s">
        <v>492</v>
      </c>
      <c r="D104" s="270"/>
      <c r="E104" s="270"/>
      <c r="F104" s="271" t="s">
        <v>493</v>
      </c>
      <c r="G104" s="272"/>
      <c r="H104" s="270"/>
      <c r="I104" s="270"/>
      <c r="J104" s="270" t="s">
        <v>494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57</v>
      </c>
      <c r="D106" s="275"/>
      <c r="E106" s="275"/>
      <c r="F106" s="276" t="s">
        <v>495</v>
      </c>
      <c r="G106" s="255"/>
      <c r="H106" s="255" t="s">
        <v>535</v>
      </c>
      <c r="I106" s="255" t="s">
        <v>497</v>
      </c>
      <c r="J106" s="255">
        <v>20</v>
      </c>
      <c r="K106" s="267"/>
    </row>
    <row r="107" spans="2:11" s="1" customFormat="1" ht="15" customHeight="1">
      <c r="B107" s="266"/>
      <c r="C107" s="255" t="s">
        <v>498</v>
      </c>
      <c r="D107" s="255"/>
      <c r="E107" s="255"/>
      <c r="F107" s="276" t="s">
        <v>495</v>
      </c>
      <c r="G107" s="255"/>
      <c r="H107" s="255" t="s">
        <v>535</v>
      </c>
      <c r="I107" s="255" t="s">
        <v>497</v>
      </c>
      <c r="J107" s="255">
        <v>120</v>
      </c>
      <c r="K107" s="267"/>
    </row>
    <row r="108" spans="2:11" s="1" customFormat="1" ht="15" customHeight="1">
      <c r="B108" s="278"/>
      <c r="C108" s="255" t="s">
        <v>500</v>
      </c>
      <c r="D108" s="255"/>
      <c r="E108" s="255"/>
      <c r="F108" s="276" t="s">
        <v>501</v>
      </c>
      <c r="G108" s="255"/>
      <c r="H108" s="255" t="s">
        <v>535</v>
      </c>
      <c r="I108" s="255" t="s">
        <v>497</v>
      </c>
      <c r="J108" s="255">
        <v>50</v>
      </c>
      <c r="K108" s="267"/>
    </row>
    <row r="109" spans="2:11" s="1" customFormat="1" ht="15" customHeight="1">
      <c r="B109" s="278"/>
      <c r="C109" s="255" t="s">
        <v>503</v>
      </c>
      <c r="D109" s="255"/>
      <c r="E109" s="255"/>
      <c r="F109" s="276" t="s">
        <v>495</v>
      </c>
      <c r="G109" s="255"/>
      <c r="H109" s="255" t="s">
        <v>535</v>
      </c>
      <c r="I109" s="255" t="s">
        <v>505</v>
      </c>
      <c r="J109" s="255"/>
      <c r="K109" s="267"/>
    </row>
    <row r="110" spans="2:11" s="1" customFormat="1" ht="15" customHeight="1">
      <c r="B110" s="278"/>
      <c r="C110" s="255" t="s">
        <v>514</v>
      </c>
      <c r="D110" s="255"/>
      <c r="E110" s="255"/>
      <c r="F110" s="276" t="s">
        <v>501</v>
      </c>
      <c r="G110" s="255"/>
      <c r="H110" s="255" t="s">
        <v>535</v>
      </c>
      <c r="I110" s="255" t="s">
        <v>497</v>
      </c>
      <c r="J110" s="255">
        <v>50</v>
      </c>
      <c r="K110" s="267"/>
    </row>
    <row r="111" spans="2:11" s="1" customFormat="1" ht="15" customHeight="1">
      <c r="B111" s="278"/>
      <c r="C111" s="255" t="s">
        <v>522</v>
      </c>
      <c r="D111" s="255"/>
      <c r="E111" s="255"/>
      <c r="F111" s="276" t="s">
        <v>501</v>
      </c>
      <c r="G111" s="255"/>
      <c r="H111" s="255" t="s">
        <v>535</v>
      </c>
      <c r="I111" s="255" t="s">
        <v>497</v>
      </c>
      <c r="J111" s="255">
        <v>50</v>
      </c>
      <c r="K111" s="267"/>
    </row>
    <row r="112" spans="2:11" s="1" customFormat="1" ht="15" customHeight="1">
      <c r="B112" s="278"/>
      <c r="C112" s="255" t="s">
        <v>520</v>
      </c>
      <c r="D112" s="255"/>
      <c r="E112" s="255"/>
      <c r="F112" s="276" t="s">
        <v>501</v>
      </c>
      <c r="G112" s="255"/>
      <c r="H112" s="255" t="s">
        <v>535</v>
      </c>
      <c r="I112" s="255" t="s">
        <v>497</v>
      </c>
      <c r="J112" s="255">
        <v>50</v>
      </c>
      <c r="K112" s="267"/>
    </row>
    <row r="113" spans="2:11" s="1" customFormat="1" ht="15" customHeight="1">
      <c r="B113" s="278"/>
      <c r="C113" s="255" t="s">
        <v>57</v>
      </c>
      <c r="D113" s="255"/>
      <c r="E113" s="255"/>
      <c r="F113" s="276" t="s">
        <v>495</v>
      </c>
      <c r="G113" s="255"/>
      <c r="H113" s="255" t="s">
        <v>536</v>
      </c>
      <c r="I113" s="255" t="s">
        <v>497</v>
      </c>
      <c r="J113" s="255">
        <v>20</v>
      </c>
      <c r="K113" s="267"/>
    </row>
    <row r="114" spans="2:11" s="1" customFormat="1" ht="15" customHeight="1">
      <c r="B114" s="278"/>
      <c r="C114" s="255" t="s">
        <v>537</v>
      </c>
      <c r="D114" s="255"/>
      <c r="E114" s="255"/>
      <c r="F114" s="276" t="s">
        <v>495</v>
      </c>
      <c r="G114" s="255"/>
      <c r="H114" s="255" t="s">
        <v>538</v>
      </c>
      <c r="I114" s="255" t="s">
        <v>497</v>
      </c>
      <c r="J114" s="255">
        <v>120</v>
      </c>
      <c r="K114" s="267"/>
    </row>
    <row r="115" spans="2:11" s="1" customFormat="1" ht="15" customHeight="1">
      <c r="B115" s="278"/>
      <c r="C115" s="255" t="s">
        <v>42</v>
      </c>
      <c r="D115" s="255"/>
      <c r="E115" s="255"/>
      <c r="F115" s="276" t="s">
        <v>495</v>
      </c>
      <c r="G115" s="255"/>
      <c r="H115" s="255" t="s">
        <v>539</v>
      </c>
      <c r="I115" s="255" t="s">
        <v>530</v>
      </c>
      <c r="J115" s="255"/>
      <c r="K115" s="267"/>
    </row>
    <row r="116" spans="2:11" s="1" customFormat="1" ht="15" customHeight="1">
      <c r="B116" s="278"/>
      <c r="C116" s="255" t="s">
        <v>52</v>
      </c>
      <c r="D116" s="255"/>
      <c r="E116" s="255"/>
      <c r="F116" s="276" t="s">
        <v>495</v>
      </c>
      <c r="G116" s="255"/>
      <c r="H116" s="255" t="s">
        <v>540</v>
      </c>
      <c r="I116" s="255" t="s">
        <v>530</v>
      </c>
      <c r="J116" s="255"/>
      <c r="K116" s="267"/>
    </row>
    <row r="117" spans="2:11" s="1" customFormat="1" ht="15" customHeight="1">
      <c r="B117" s="278"/>
      <c r="C117" s="255" t="s">
        <v>61</v>
      </c>
      <c r="D117" s="255"/>
      <c r="E117" s="255"/>
      <c r="F117" s="276" t="s">
        <v>495</v>
      </c>
      <c r="G117" s="255"/>
      <c r="H117" s="255" t="s">
        <v>541</v>
      </c>
      <c r="I117" s="255" t="s">
        <v>542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543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489</v>
      </c>
      <c r="D123" s="268"/>
      <c r="E123" s="268"/>
      <c r="F123" s="268" t="s">
        <v>490</v>
      </c>
      <c r="G123" s="269"/>
      <c r="H123" s="268" t="s">
        <v>58</v>
      </c>
      <c r="I123" s="268" t="s">
        <v>61</v>
      </c>
      <c r="J123" s="268" t="s">
        <v>491</v>
      </c>
      <c r="K123" s="297"/>
    </row>
    <row r="124" spans="2:11" s="1" customFormat="1" ht="17.25" customHeight="1">
      <c r="B124" s="296"/>
      <c r="C124" s="270" t="s">
        <v>492</v>
      </c>
      <c r="D124" s="270"/>
      <c r="E124" s="270"/>
      <c r="F124" s="271" t="s">
        <v>493</v>
      </c>
      <c r="G124" s="272"/>
      <c r="H124" s="270"/>
      <c r="I124" s="270"/>
      <c r="J124" s="270" t="s">
        <v>494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498</v>
      </c>
      <c r="D126" s="275"/>
      <c r="E126" s="275"/>
      <c r="F126" s="276" t="s">
        <v>495</v>
      </c>
      <c r="G126" s="255"/>
      <c r="H126" s="255" t="s">
        <v>535</v>
      </c>
      <c r="I126" s="255" t="s">
        <v>497</v>
      </c>
      <c r="J126" s="255">
        <v>120</v>
      </c>
      <c r="K126" s="301"/>
    </row>
    <row r="127" spans="2:11" s="1" customFormat="1" ht="15" customHeight="1">
      <c r="B127" s="298"/>
      <c r="C127" s="255" t="s">
        <v>544</v>
      </c>
      <c r="D127" s="255"/>
      <c r="E127" s="255"/>
      <c r="F127" s="276" t="s">
        <v>495</v>
      </c>
      <c r="G127" s="255"/>
      <c r="H127" s="255" t="s">
        <v>545</v>
      </c>
      <c r="I127" s="255" t="s">
        <v>497</v>
      </c>
      <c r="J127" s="255" t="s">
        <v>546</v>
      </c>
      <c r="K127" s="301"/>
    </row>
    <row r="128" spans="2:11" s="1" customFormat="1" ht="15" customHeight="1">
      <c r="B128" s="298"/>
      <c r="C128" s="255" t="s">
        <v>443</v>
      </c>
      <c r="D128" s="255"/>
      <c r="E128" s="255"/>
      <c r="F128" s="276" t="s">
        <v>495</v>
      </c>
      <c r="G128" s="255"/>
      <c r="H128" s="255" t="s">
        <v>547</v>
      </c>
      <c r="I128" s="255" t="s">
        <v>497</v>
      </c>
      <c r="J128" s="255" t="s">
        <v>546</v>
      </c>
      <c r="K128" s="301"/>
    </row>
    <row r="129" spans="2:11" s="1" customFormat="1" ht="15" customHeight="1">
      <c r="B129" s="298"/>
      <c r="C129" s="255" t="s">
        <v>506</v>
      </c>
      <c r="D129" s="255"/>
      <c r="E129" s="255"/>
      <c r="F129" s="276" t="s">
        <v>501</v>
      </c>
      <c r="G129" s="255"/>
      <c r="H129" s="255" t="s">
        <v>507</v>
      </c>
      <c r="I129" s="255" t="s">
        <v>497</v>
      </c>
      <c r="J129" s="255">
        <v>15</v>
      </c>
      <c r="K129" s="301"/>
    </row>
    <row r="130" spans="2:11" s="1" customFormat="1" ht="15" customHeight="1">
      <c r="B130" s="298"/>
      <c r="C130" s="279" t="s">
        <v>508</v>
      </c>
      <c r="D130" s="279"/>
      <c r="E130" s="279"/>
      <c r="F130" s="280" t="s">
        <v>501</v>
      </c>
      <c r="G130" s="279"/>
      <c r="H130" s="279" t="s">
        <v>509</v>
      </c>
      <c r="I130" s="279" t="s">
        <v>497</v>
      </c>
      <c r="J130" s="279">
        <v>15</v>
      </c>
      <c r="K130" s="301"/>
    </row>
    <row r="131" spans="2:11" s="1" customFormat="1" ht="15" customHeight="1">
      <c r="B131" s="298"/>
      <c r="C131" s="279" t="s">
        <v>510</v>
      </c>
      <c r="D131" s="279"/>
      <c r="E131" s="279"/>
      <c r="F131" s="280" t="s">
        <v>501</v>
      </c>
      <c r="G131" s="279"/>
      <c r="H131" s="279" t="s">
        <v>511</v>
      </c>
      <c r="I131" s="279" t="s">
        <v>497</v>
      </c>
      <c r="J131" s="279">
        <v>20</v>
      </c>
      <c r="K131" s="301"/>
    </row>
    <row r="132" spans="2:11" s="1" customFormat="1" ht="15" customHeight="1">
      <c r="B132" s="298"/>
      <c r="C132" s="279" t="s">
        <v>512</v>
      </c>
      <c r="D132" s="279"/>
      <c r="E132" s="279"/>
      <c r="F132" s="280" t="s">
        <v>501</v>
      </c>
      <c r="G132" s="279"/>
      <c r="H132" s="279" t="s">
        <v>513</v>
      </c>
      <c r="I132" s="279" t="s">
        <v>497</v>
      </c>
      <c r="J132" s="279">
        <v>20</v>
      </c>
      <c r="K132" s="301"/>
    </row>
    <row r="133" spans="2:11" s="1" customFormat="1" ht="15" customHeight="1">
      <c r="B133" s="298"/>
      <c r="C133" s="255" t="s">
        <v>500</v>
      </c>
      <c r="D133" s="255"/>
      <c r="E133" s="255"/>
      <c r="F133" s="276" t="s">
        <v>501</v>
      </c>
      <c r="G133" s="255"/>
      <c r="H133" s="255" t="s">
        <v>535</v>
      </c>
      <c r="I133" s="255" t="s">
        <v>497</v>
      </c>
      <c r="J133" s="255">
        <v>50</v>
      </c>
      <c r="K133" s="301"/>
    </row>
    <row r="134" spans="2:11" s="1" customFormat="1" ht="15" customHeight="1">
      <c r="B134" s="298"/>
      <c r="C134" s="255" t="s">
        <v>514</v>
      </c>
      <c r="D134" s="255"/>
      <c r="E134" s="255"/>
      <c r="F134" s="276" t="s">
        <v>501</v>
      </c>
      <c r="G134" s="255"/>
      <c r="H134" s="255" t="s">
        <v>535</v>
      </c>
      <c r="I134" s="255" t="s">
        <v>497</v>
      </c>
      <c r="J134" s="255">
        <v>50</v>
      </c>
      <c r="K134" s="301"/>
    </row>
    <row r="135" spans="2:11" s="1" customFormat="1" ht="15" customHeight="1">
      <c r="B135" s="298"/>
      <c r="C135" s="255" t="s">
        <v>520</v>
      </c>
      <c r="D135" s="255"/>
      <c r="E135" s="255"/>
      <c r="F135" s="276" t="s">
        <v>501</v>
      </c>
      <c r="G135" s="255"/>
      <c r="H135" s="255" t="s">
        <v>535</v>
      </c>
      <c r="I135" s="255" t="s">
        <v>497</v>
      </c>
      <c r="J135" s="255">
        <v>50</v>
      </c>
      <c r="K135" s="301"/>
    </row>
    <row r="136" spans="2:11" s="1" customFormat="1" ht="15" customHeight="1">
      <c r="B136" s="298"/>
      <c r="C136" s="255" t="s">
        <v>522</v>
      </c>
      <c r="D136" s="255"/>
      <c r="E136" s="255"/>
      <c r="F136" s="276" t="s">
        <v>501</v>
      </c>
      <c r="G136" s="255"/>
      <c r="H136" s="255" t="s">
        <v>535</v>
      </c>
      <c r="I136" s="255" t="s">
        <v>497</v>
      </c>
      <c r="J136" s="255">
        <v>50</v>
      </c>
      <c r="K136" s="301"/>
    </row>
    <row r="137" spans="2:11" s="1" customFormat="1" ht="15" customHeight="1">
      <c r="B137" s="298"/>
      <c r="C137" s="255" t="s">
        <v>523</v>
      </c>
      <c r="D137" s="255"/>
      <c r="E137" s="255"/>
      <c r="F137" s="276" t="s">
        <v>501</v>
      </c>
      <c r="G137" s="255"/>
      <c r="H137" s="255" t="s">
        <v>548</v>
      </c>
      <c r="I137" s="255" t="s">
        <v>497</v>
      </c>
      <c r="J137" s="255">
        <v>255</v>
      </c>
      <c r="K137" s="301"/>
    </row>
    <row r="138" spans="2:11" s="1" customFormat="1" ht="15" customHeight="1">
      <c r="B138" s="298"/>
      <c r="C138" s="255" t="s">
        <v>525</v>
      </c>
      <c r="D138" s="255"/>
      <c r="E138" s="255"/>
      <c r="F138" s="276" t="s">
        <v>495</v>
      </c>
      <c r="G138" s="255"/>
      <c r="H138" s="255" t="s">
        <v>549</v>
      </c>
      <c r="I138" s="255" t="s">
        <v>527</v>
      </c>
      <c r="J138" s="255"/>
      <c r="K138" s="301"/>
    </row>
    <row r="139" spans="2:11" s="1" customFormat="1" ht="15" customHeight="1">
      <c r="B139" s="298"/>
      <c r="C139" s="255" t="s">
        <v>528</v>
      </c>
      <c r="D139" s="255"/>
      <c r="E139" s="255"/>
      <c r="F139" s="276" t="s">
        <v>495</v>
      </c>
      <c r="G139" s="255"/>
      <c r="H139" s="255" t="s">
        <v>550</v>
      </c>
      <c r="I139" s="255" t="s">
        <v>530</v>
      </c>
      <c r="J139" s="255"/>
      <c r="K139" s="301"/>
    </row>
    <row r="140" spans="2:11" s="1" customFormat="1" ht="15" customHeight="1">
      <c r="B140" s="298"/>
      <c r="C140" s="255" t="s">
        <v>531</v>
      </c>
      <c r="D140" s="255"/>
      <c r="E140" s="255"/>
      <c r="F140" s="276" t="s">
        <v>495</v>
      </c>
      <c r="G140" s="255"/>
      <c r="H140" s="255" t="s">
        <v>531</v>
      </c>
      <c r="I140" s="255" t="s">
        <v>530</v>
      </c>
      <c r="J140" s="255"/>
      <c r="K140" s="301"/>
    </row>
    <row r="141" spans="2:11" s="1" customFormat="1" ht="15" customHeight="1">
      <c r="B141" s="298"/>
      <c r="C141" s="255" t="s">
        <v>42</v>
      </c>
      <c r="D141" s="255"/>
      <c r="E141" s="255"/>
      <c r="F141" s="276" t="s">
        <v>495</v>
      </c>
      <c r="G141" s="255"/>
      <c r="H141" s="255" t="s">
        <v>551</v>
      </c>
      <c r="I141" s="255" t="s">
        <v>530</v>
      </c>
      <c r="J141" s="255"/>
      <c r="K141" s="301"/>
    </row>
    <row r="142" spans="2:11" s="1" customFormat="1" ht="15" customHeight="1">
      <c r="B142" s="298"/>
      <c r="C142" s="255" t="s">
        <v>552</v>
      </c>
      <c r="D142" s="255"/>
      <c r="E142" s="255"/>
      <c r="F142" s="276" t="s">
        <v>495</v>
      </c>
      <c r="G142" s="255"/>
      <c r="H142" s="255" t="s">
        <v>553</v>
      </c>
      <c r="I142" s="255" t="s">
        <v>530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554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489</v>
      </c>
      <c r="D148" s="268"/>
      <c r="E148" s="268"/>
      <c r="F148" s="268" t="s">
        <v>490</v>
      </c>
      <c r="G148" s="269"/>
      <c r="H148" s="268" t="s">
        <v>58</v>
      </c>
      <c r="I148" s="268" t="s">
        <v>61</v>
      </c>
      <c r="J148" s="268" t="s">
        <v>491</v>
      </c>
      <c r="K148" s="267"/>
    </row>
    <row r="149" spans="2:11" s="1" customFormat="1" ht="17.25" customHeight="1">
      <c r="B149" s="266"/>
      <c r="C149" s="270" t="s">
        <v>492</v>
      </c>
      <c r="D149" s="270"/>
      <c r="E149" s="270"/>
      <c r="F149" s="271" t="s">
        <v>493</v>
      </c>
      <c r="G149" s="272"/>
      <c r="H149" s="270"/>
      <c r="I149" s="270"/>
      <c r="J149" s="270" t="s">
        <v>494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498</v>
      </c>
      <c r="D151" s="255"/>
      <c r="E151" s="255"/>
      <c r="F151" s="306" t="s">
        <v>495</v>
      </c>
      <c r="G151" s="255"/>
      <c r="H151" s="305" t="s">
        <v>535</v>
      </c>
      <c r="I151" s="305" t="s">
        <v>497</v>
      </c>
      <c r="J151" s="305">
        <v>120</v>
      </c>
      <c r="K151" s="301"/>
    </row>
    <row r="152" spans="2:11" s="1" customFormat="1" ht="15" customHeight="1">
      <c r="B152" s="278"/>
      <c r="C152" s="305" t="s">
        <v>544</v>
      </c>
      <c r="D152" s="255"/>
      <c r="E152" s="255"/>
      <c r="F152" s="306" t="s">
        <v>495</v>
      </c>
      <c r="G152" s="255"/>
      <c r="H152" s="305" t="s">
        <v>555</v>
      </c>
      <c r="I152" s="305" t="s">
        <v>497</v>
      </c>
      <c r="J152" s="305" t="s">
        <v>546</v>
      </c>
      <c r="K152" s="301"/>
    </row>
    <row r="153" spans="2:11" s="1" customFormat="1" ht="15" customHeight="1">
      <c r="B153" s="278"/>
      <c r="C153" s="305" t="s">
        <v>443</v>
      </c>
      <c r="D153" s="255"/>
      <c r="E153" s="255"/>
      <c r="F153" s="306" t="s">
        <v>495</v>
      </c>
      <c r="G153" s="255"/>
      <c r="H153" s="305" t="s">
        <v>556</v>
      </c>
      <c r="I153" s="305" t="s">
        <v>497</v>
      </c>
      <c r="J153" s="305" t="s">
        <v>546</v>
      </c>
      <c r="K153" s="301"/>
    </row>
    <row r="154" spans="2:11" s="1" customFormat="1" ht="15" customHeight="1">
      <c r="B154" s="278"/>
      <c r="C154" s="305" t="s">
        <v>500</v>
      </c>
      <c r="D154" s="255"/>
      <c r="E154" s="255"/>
      <c r="F154" s="306" t="s">
        <v>501</v>
      </c>
      <c r="G154" s="255"/>
      <c r="H154" s="305" t="s">
        <v>535</v>
      </c>
      <c r="I154" s="305" t="s">
        <v>497</v>
      </c>
      <c r="J154" s="305">
        <v>50</v>
      </c>
      <c r="K154" s="301"/>
    </row>
    <row r="155" spans="2:11" s="1" customFormat="1" ht="15" customHeight="1">
      <c r="B155" s="278"/>
      <c r="C155" s="305" t="s">
        <v>503</v>
      </c>
      <c r="D155" s="255"/>
      <c r="E155" s="255"/>
      <c r="F155" s="306" t="s">
        <v>495</v>
      </c>
      <c r="G155" s="255"/>
      <c r="H155" s="305" t="s">
        <v>535</v>
      </c>
      <c r="I155" s="305" t="s">
        <v>505</v>
      </c>
      <c r="J155" s="305"/>
      <c r="K155" s="301"/>
    </row>
    <row r="156" spans="2:11" s="1" customFormat="1" ht="15" customHeight="1">
      <c r="B156" s="278"/>
      <c r="C156" s="305" t="s">
        <v>514</v>
      </c>
      <c r="D156" s="255"/>
      <c r="E156" s="255"/>
      <c r="F156" s="306" t="s">
        <v>501</v>
      </c>
      <c r="G156" s="255"/>
      <c r="H156" s="305" t="s">
        <v>535</v>
      </c>
      <c r="I156" s="305" t="s">
        <v>497</v>
      </c>
      <c r="J156" s="305">
        <v>50</v>
      </c>
      <c r="K156" s="301"/>
    </row>
    <row r="157" spans="2:11" s="1" customFormat="1" ht="15" customHeight="1">
      <c r="B157" s="278"/>
      <c r="C157" s="305" t="s">
        <v>522</v>
      </c>
      <c r="D157" s="255"/>
      <c r="E157" s="255"/>
      <c r="F157" s="306" t="s">
        <v>501</v>
      </c>
      <c r="G157" s="255"/>
      <c r="H157" s="305" t="s">
        <v>535</v>
      </c>
      <c r="I157" s="305" t="s">
        <v>497</v>
      </c>
      <c r="J157" s="305">
        <v>50</v>
      </c>
      <c r="K157" s="301"/>
    </row>
    <row r="158" spans="2:11" s="1" customFormat="1" ht="15" customHeight="1">
      <c r="B158" s="278"/>
      <c r="C158" s="305" t="s">
        <v>520</v>
      </c>
      <c r="D158" s="255"/>
      <c r="E158" s="255"/>
      <c r="F158" s="306" t="s">
        <v>501</v>
      </c>
      <c r="G158" s="255"/>
      <c r="H158" s="305" t="s">
        <v>535</v>
      </c>
      <c r="I158" s="305" t="s">
        <v>497</v>
      </c>
      <c r="J158" s="305">
        <v>50</v>
      </c>
      <c r="K158" s="301"/>
    </row>
    <row r="159" spans="2:11" s="1" customFormat="1" ht="15" customHeight="1">
      <c r="B159" s="278"/>
      <c r="C159" s="305" t="s">
        <v>92</v>
      </c>
      <c r="D159" s="255"/>
      <c r="E159" s="255"/>
      <c r="F159" s="306" t="s">
        <v>495</v>
      </c>
      <c r="G159" s="255"/>
      <c r="H159" s="305" t="s">
        <v>557</v>
      </c>
      <c r="I159" s="305" t="s">
        <v>497</v>
      </c>
      <c r="J159" s="305" t="s">
        <v>558</v>
      </c>
      <c r="K159" s="301"/>
    </row>
    <row r="160" spans="2:11" s="1" customFormat="1" ht="15" customHeight="1">
      <c r="B160" s="278"/>
      <c r="C160" s="305" t="s">
        <v>559</v>
      </c>
      <c r="D160" s="255"/>
      <c r="E160" s="255"/>
      <c r="F160" s="306" t="s">
        <v>495</v>
      </c>
      <c r="G160" s="255"/>
      <c r="H160" s="305" t="s">
        <v>560</v>
      </c>
      <c r="I160" s="305" t="s">
        <v>530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561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489</v>
      </c>
      <c r="D166" s="268"/>
      <c r="E166" s="268"/>
      <c r="F166" s="268" t="s">
        <v>490</v>
      </c>
      <c r="G166" s="310"/>
      <c r="H166" s="311" t="s">
        <v>58</v>
      </c>
      <c r="I166" s="311" t="s">
        <v>61</v>
      </c>
      <c r="J166" s="268" t="s">
        <v>491</v>
      </c>
      <c r="K166" s="248"/>
    </row>
    <row r="167" spans="2:11" s="1" customFormat="1" ht="17.25" customHeight="1">
      <c r="B167" s="249"/>
      <c r="C167" s="270" t="s">
        <v>492</v>
      </c>
      <c r="D167" s="270"/>
      <c r="E167" s="270"/>
      <c r="F167" s="271" t="s">
        <v>493</v>
      </c>
      <c r="G167" s="312"/>
      <c r="H167" s="313"/>
      <c r="I167" s="313"/>
      <c r="J167" s="270" t="s">
        <v>494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498</v>
      </c>
      <c r="D169" s="255"/>
      <c r="E169" s="255"/>
      <c r="F169" s="276" t="s">
        <v>495</v>
      </c>
      <c r="G169" s="255"/>
      <c r="H169" s="255" t="s">
        <v>535</v>
      </c>
      <c r="I169" s="255" t="s">
        <v>497</v>
      </c>
      <c r="J169" s="255">
        <v>120</v>
      </c>
      <c r="K169" s="301"/>
    </row>
    <row r="170" spans="2:11" s="1" customFormat="1" ht="15" customHeight="1">
      <c r="B170" s="278"/>
      <c r="C170" s="255" t="s">
        <v>544</v>
      </c>
      <c r="D170" s="255"/>
      <c r="E170" s="255"/>
      <c r="F170" s="276" t="s">
        <v>495</v>
      </c>
      <c r="G170" s="255"/>
      <c r="H170" s="255" t="s">
        <v>545</v>
      </c>
      <c r="I170" s="255" t="s">
        <v>497</v>
      </c>
      <c r="J170" s="255" t="s">
        <v>546</v>
      </c>
      <c r="K170" s="301"/>
    </row>
    <row r="171" spans="2:11" s="1" customFormat="1" ht="15" customHeight="1">
      <c r="B171" s="278"/>
      <c r="C171" s="255" t="s">
        <v>443</v>
      </c>
      <c r="D171" s="255"/>
      <c r="E171" s="255"/>
      <c r="F171" s="276" t="s">
        <v>495</v>
      </c>
      <c r="G171" s="255"/>
      <c r="H171" s="255" t="s">
        <v>562</v>
      </c>
      <c r="I171" s="255" t="s">
        <v>497</v>
      </c>
      <c r="J171" s="255" t="s">
        <v>546</v>
      </c>
      <c r="K171" s="301"/>
    </row>
    <row r="172" spans="2:11" s="1" customFormat="1" ht="15" customHeight="1">
      <c r="B172" s="278"/>
      <c r="C172" s="255" t="s">
        <v>500</v>
      </c>
      <c r="D172" s="255"/>
      <c r="E172" s="255"/>
      <c r="F172" s="276" t="s">
        <v>501</v>
      </c>
      <c r="G172" s="255"/>
      <c r="H172" s="255" t="s">
        <v>562</v>
      </c>
      <c r="I172" s="255" t="s">
        <v>497</v>
      </c>
      <c r="J172" s="255">
        <v>50</v>
      </c>
      <c r="K172" s="301"/>
    </row>
    <row r="173" spans="2:11" s="1" customFormat="1" ht="15" customHeight="1">
      <c r="B173" s="278"/>
      <c r="C173" s="255" t="s">
        <v>503</v>
      </c>
      <c r="D173" s="255"/>
      <c r="E173" s="255"/>
      <c r="F173" s="276" t="s">
        <v>495</v>
      </c>
      <c r="G173" s="255"/>
      <c r="H173" s="255" t="s">
        <v>562</v>
      </c>
      <c r="I173" s="255" t="s">
        <v>505</v>
      </c>
      <c r="J173" s="255"/>
      <c r="K173" s="301"/>
    </row>
    <row r="174" spans="2:11" s="1" customFormat="1" ht="15" customHeight="1">
      <c r="B174" s="278"/>
      <c r="C174" s="255" t="s">
        <v>514</v>
      </c>
      <c r="D174" s="255"/>
      <c r="E174" s="255"/>
      <c r="F174" s="276" t="s">
        <v>501</v>
      </c>
      <c r="G174" s="255"/>
      <c r="H174" s="255" t="s">
        <v>562</v>
      </c>
      <c r="I174" s="255" t="s">
        <v>497</v>
      </c>
      <c r="J174" s="255">
        <v>50</v>
      </c>
      <c r="K174" s="301"/>
    </row>
    <row r="175" spans="2:11" s="1" customFormat="1" ht="15" customHeight="1">
      <c r="B175" s="278"/>
      <c r="C175" s="255" t="s">
        <v>522</v>
      </c>
      <c r="D175" s="255"/>
      <c r="E175" s="255"/>
      <c r="F175" s="276" t="s">
        <v>501</v>
      </c>
      <c r="G175" s="255"/>
      <c r="H175" s="255" t="s">
        <v>562</v>
      </c>
      <c r="I175" s="255" t="s">
        <v>497</v>
      </c>
      <c r="J175" s="255">
        <v>50</v>
      </c>
      <c r="K175" s="301"/>
    </row>
    <row r="176" spans="2:11" s="1" customFormat="1" ht="15" customHeight="1">
      <c r="B176" s="278"/>
      <c r="C176" s="255" t="s">
        <v>520</v>
      </c>
      <c r="D176" s="255"/>
      <c r="E176" s="255"/>
      <c r="F176" s="276" t="s">
        <v>501</v>
      </c>
      <c r="G176" s="255"/>
      <c r="H176" s="255" t="s">
        <v>562</v>
      </c>
      <c r="I176" s="255" t="s">
        <v>497</v>
      </c>
      <c r="J176" s="255">
        <v>50</v>
      </c>
      <c r="K176" s="301"/>
    </row>
    <row r="177" spans="2:11" s="1" customFormat="1" ht="15" customHeight="1">
      <c r="B177" s="278"/>
      <c r="C177" s="255" t="s">
        <v>102</v>
      </c>
      <c r="D177" s="255"/>
      <c r="E177" s="255"/>
      <c r="F177" s="276" t="s">
        <v>495</v>
      </c>
      <c r="G177" s="255"/>
      <c r="H177" s="255" t="s">
        <v>563</v>
      </c>
      <c r="I177" s="255" t="s">
        <v>564</v>
      </c>
      <c r="J177" s="255"/>
      <c r="K177" s="301"/>
    </row>
    <row r="178" spans="2:11" s="1" customFormat="1" ht="15" customHeight="1">
      <c r="B178" s="278"/>
      <c r="C178" s="255" t="s">
        <v>61</v>
      </c>
      <c r="D178" s="255"/>
      <c r="E178" s="255"/>
      <c r="F178" s="276" t="s">
        <v>495</v>
      </c>
      <c r="G178" s="255"/>
      <c r="H178" s="255" t="s">
        <v>565</v>
      </c>
      <c r="I178" s="255" t="s">
        <v>566</v>
      </c>
      <c r="J178" s="255">
        <v>1</v>
      </c>
      <c r="K178" s="301"/>
    </row>
    <row r="179" spans="2:11" s="1" customFormat="1" ht="15" customHeight="1">
      <c r="B179" s="278"/>
      <c r="C179" s="255" t="s">
        <v>57</v>
      </c>
      <c r="D179" s="255"/>
      <c r="E179" s="255"/>
      <c r="F179" s="276" t="s">
        <v>495</v>
      </c>
      <c r="G179" s="255"/>
      <c r="H179" s="255" t="s">
        <v>567</v>
      </c>
      <c r="I179" s="255" t="s">
        <v>497</v>
      </c>
      <c r="J179" s="255">
        <v>20</v>
      </c>
      <c r="K179" s="301"/>
    </row>
    <row r="180" spans="2:11" s="1" customFormat="1" ht="15" customHeight="1">
      <c r="B180" s="278"/>
      <c r="C180" s="255" t="s">
        <v>58</v>
      </c>
      <c r="D180" s="255"/>
      <c r="E180" s="255"/>
      <c r="F180" s="276" t="s">
        <v>495</v>
      </c>
      <c r="G180" s="255"/>
      <c r="H180" s="255" t="s">
        <v>568</v>
      </c>
      <c r="I180" s="255" t="s">
        <v>497</v>
      </c>
      <c r="J180" s="255">
        <v>255</v>
      </c>
      <c r="K180" s="301"/>
    </row>
    <row r="181" spans="2:11" s="1" customFormat="1" ht="15" customHeight="1">
      <c r="B181" s="278"/>
      <c r="C181" s="255" t="s">
        <v>103</v>
      </c>
      <c r="D181" s="255"/>
      <c r="E181" s="255"/>
      <c r="F181" s="276" t="s">
        <v>495</v>
      </c>
      <c r="G181" s="255"/>
      <c r="H181" s="255" t="s">
        <v>459</v>
      </c>
      <c r="I181" s="255" t="s">
        <v>497</v>
      </c>
      <c r="J181" s="255">
        <v>10</v>
      </c>
      <c r="K181" s="301"/>
    </row>
    <row r="182" spans="2:11" s="1" customFormat="1" ht="15" customHeight="1">
      <c r="B182" s="278"/>
      <c r="C182" s="255" t="s">
        <v>104</v>
      </c>
      <c r="D182" s="255"/>
      <c r="E182" s="255"/>
      <c r="F182" s="276" t="s">
        <v>495</v>
      </c>
      <c r="G182" s="255"/>
      <c r="H182" s="255" t="s">
        <v>569</v>
      </c>
      <c r="I182" s="255" t="s">
        <v>530</v>
      </c>
      <c r="J182" s="255"/>
      <c r="K182" s="301"/>
    </row>
    <row r="183" spans="2:11" s="1" customFormat="1" ht="15" customHeight="1">
      <c r="B183" s="278"/>
      <c r="C183" s="255" t="s">
        <v>570</v>
      </c>
      <c r="D183" s="255"/>
      <c r="E183" s="255"/>
      <c r="F183" s="276" t="s">
        <v>495</v>
      </c>
      <c r="G183" s="255"/>
      <c r="H183" s="255" t="s">
        <v>571</v>
      </c>
      <c r="I183" s="255" t="s">
        <v>530</v>
      </c>
      <c r="J183" s="255"/>
      <c r="K183" s="301"/>
    </row>
    <row r="184" spans="2:11" s="1" customFormat="1" ht="15" customHeight="1">
      <c r="B184" s="278"/>
      <c r="C184" s="255" t="s">
        <v>559</v>
      </c>
      <c r="D184" s="255"/>
      <c r="E184" s="255"/>
      <c r="F184" s="276" t="s">
        <v>495</v>
      </c>
      <c r="G184" s="255"/>
      <c r="H184" s="255" t="s">
        <v>572</v>
      </c>
      <c r="I184" s="255" t="s">
        <v>530</v>
      </c>
      <c r="J184" s="255"/>
      <c r="K184" s="301"/>
    </row>
    <row r="185" spans="2:11" s="1" customFormat="1" ht="15" customHeight="1">
      <c r="B185" s="278"/>
      <c r="C185" s="255" t="s">
        <v>106</v>
      </c>
      <c r="D185" s="255"/>
      <c r="E185" s="255"/>
      <c r="F185" s="276" t="s">
        <v>501</v>
      </c>
      <c r="G185" s="255"/>
      <c r="H185" s="255" t="s">
        <v>573</v>
      </c>
      <c r="I185" s="255" t="s">
        <v>497</v>
      </c>
      <c r="J185" s="255">
        <v>50</v>
      </c>
      <c r="K185" s="301"/>
    </row>
    <row r="186" spans="2:11" s="1" customFormat="1" ht="15" customHeight="1">
      <c r="B186" s="278"/>
      <c r="C186" s="255" t="s">
        <v>574</v>
      </c>
      <c r="D186" s="255"/>
      <c r="E186" s="255"/>
      <c r="F186" s="276" t="s">
        <v>501</v>
      </c>
      <c r="G186" s="255"/>
      <c r="H186" s="255" t="s">
        <v>575</v>
      </c>
      <c r="I186" s="255" t="s">
        <v>576</v>
      </c>
      <c r="J186" s="255"/>
      <c r="K186" s="301"/>
    </row>
    <row r="187" spans="2:11" s="1" customFormat="1" ht="15" customHeight="1">
      <c r="B187" s="278"/>
      <c r="C187" s="255" t="s">
        <v>577</v>
      </c>
      <c r="D187" s="255"/>
      <c r="E187" s="255"/>
      <c r="F187" s="276" t="s">
        <v>501</v>
      </c>
      <c r="G187" s="255"/>
      <c r="H187" s="255" t="s">
        <v>578</v>
      </c>
      <c r="I187" s="255" t="s">
        <v>576</v>
      </c>
      <c r="J187" s="255"/>
      <c r="K187" s="301"/>
    </row>
    <row r="188" spans="2:11" s="1" customFormat="1" ht="15" customHeight="1">
      <c r="B188" s="278"/>
      <c r="C188" s="255" t="s">
        <v>579</v>
      </c>
      <c r="D188" s="255"/>
      <c r="E188" s="255"/>
      <c r="F188" s="276" t="s">
        <v>501</v>
      </c>
      <c r="G188" s="255"/>
      <c r="H188" s="255" t="s">
        <v>580</v>
      </c>
      <c r="I188" s="255" t="s">
        <v>576</v>
      </c>
      <c r="J188" s="255"/>
      <c r="K188" s="301"/>
    </row>
    <row r="189" spans="2:11" s="1" customFormat="1" ht="15" customHeight="1">
      <c r="B189" s="278"/>
      <c r="C189" s="314" t="s">
        <v>581</v>
      </c>
      <c r="D189" s="255"/>
      <c r="E189" s="255"/>
      <c r="F189" s="276" t="s">
        <v>501</v>
      </c>
      <c r="G189" s="255"/>
      <c r="H189" s="255" t="s">
        <v>582</v>
      </c>
      <c r="I189" s="255" t="s">
        <v>583</v>
      </c>
      <c r="J189" s="315" t="s">
        <v>584</v>
      </c>
      <c r="K189" s="301"/>
    </row>
    <row r="190" spans="2:11" s="1" customFormat="1" ht="15" customHeight="1">
      <c r="B190" s="278"/>
      <c r="C190" s="314" t="s">
        <v>46</v>
      </c>
      <c r="D190" s="255"/>
      <c r="E190" s="255"/>
      <c r="F190" s="276" t="s">
        <v>495</v>
      </c>
      <c r="G190" s="255"/>
      <c r="H190" s="252" t="s">
        <v>585</v>
      </c>
      <c r="I190" s="255" t="s">
        <v>586</v>
      </c>
      <c r="J190" s="255"/>
      <c r="K190" s="301"/>
    </row>
    <row r="191" spans="2:11" s="1" customFormat="1" ht="15" customHeight="1">
      <c r="B191" s="278"/>
      <c r="C191" s="314" t="s">
        <v>587</v>
      </c>
      <c r="D191" s="255"/>
      <c r="E191" s="255"/>
      <c r="F191" s="276" t="s">
        <v>495</v>
      </c>
      <c r="G191" s="255"/>
      <c r="H191" s="255" t="s">
        <v>588</v>
      </c>
      <c r="I191" s="255" t="s">
        <v>530</v>
      </c>
      <c r="J191" s="255"/>
      <c r="K191" s="301"/>
    </row>
    <row r="192" spans="2:11" s="1" customFormat="1" ht="15" customHeight="1">
      <c r="B192" s="278"/>
      <c r="C192" s="314" t="s">
        <v>589</v>
      </c>
      <c r="D192" s="255"/>
      <c r="E192" s="255"/>
      <c r="F192" s="276" t="s">
        <v>495</v>
      </c>
      <c r="G192" s="255"/>
      <c r="H192" s="255" t="s">
        <v>590</v>
      </c>
      <c r="I192" s="255" t="s">
        <v>530</v>
      </c>
      <c r="J192" s="255"/>
      <c r="K192" s="301"/>
    </row>
    <row r="193" spans="2:11" s="1" customFormat="1" ht="15" customHeight="1">
      <c r="B193" s="278"/>
      <c r="C193" s="314" t="s">
        <v>591</v>
      </c>
      <c r="D193" s="255"/>
      <c r="E193" s="255"/>
      <c r="F193" s="276" t="s">
        <v>501</v>
      </c>
      <c r="G193" s="255"/>
      <c r="H193" s="255" t="s">
        <v>592</v>
      </c>
      <c r="I193" s="255" t="s">
        <v>530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1">
      <c r="B199" s="247"/>
      <c r="C199" s="375" t="s">
        <v>593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594</v>
      </c>
      <c r="D200" s="317"/>
      <c r="E200" s="317"/>
      <c r="F200" s="317" t="s">
        <v>595</v>
      </c>
      <c r="G200" s="318"/>
      <c r="H200" s="376" t="s">
        <v>596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586</v>
      </c>
      <c r="D202" s="255"/>
      <c r="E202" s="255"/>
      <c r="F202" s="276" t="s">
        <v>47</v>
      </c>
      <c r="G202" s="255"/>
      <c r="H202" s="377" t="s">
        <v>597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48</v>
      </c>
      <c r="G203" s="255"/>
      <c r="H203" s="377" t="s">
        <v>598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51</v>
      </c>
      <c r="G204" s="255"/>
      <c r="H204" s="377" t="s">
        <v>599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49</v>
      </c>
      <c r="G205" s="255"/>
      <c r="H205" s="377" t="s">
        <v>600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50</v>
      </c>
      <c r="G206" s="255"/>
      <c r="H206" s="377" t="s">
        <v>601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542</v>
      </c>
      <c r="D208" s="255"/>
      <c r="E208" s="255"/>
      <c r="F208" s="276" t="s">
        <v>80</v>
      </c>
      <c r="G208" s="255"/>
      <c r="H208" s="377" t="s">
        <v>602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438</v>
      </c>
      <c r="G209" s="255"/>
      <c r="H209" s="377" t="s">
        <v>439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436</v>
      </c>
      <c r="G210" s="255"/>
      <c r="H210" s="377" t="s">
        <v>603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87</v>
      </c>
      <c r="G211" s="314"/>
      <c r="H211" s="378" t="s">
        <v>440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441</v>
      </c>
      <c r="G212" s="314"/>
      <c r="H212" s="378" t="s">
        <v>604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566</v>
      </c>
      <c r="D214" s="255"/>
      <c r="E214" s="255"/>
      <c r="F214" s="276">
        <v>1</v>
      </c>
      <c r="G214" s="314"/>
      <c r="H214" s="378" t="s">
        <v>605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606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607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608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6" ma:contentTypeDescription="Vytvoří nový dokument" ma:contentTypeScope="" ma:versionID="8d8d9dd582028226adfc0bd41149cc9b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be3f9b76e4e59467e244ca7a31aad7d5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6EA18C-8F28-4409-AF38-DFF9577E84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D1253-E805-4A68-8CB0-6D09628164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856090-6b28-40d5-850f-6f023fb8dfed"/>
    <ds:schemaRef ds:uri="147aa99e-183b-4023-8396-59356c8a6d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PROINK4 - Oprava chodníku...</vt:lpstr>
      <vt:lpstr>SO 02 - Veřejné osvětlení</vt:lpstr>
      <vt:lpstr>VON - Vedlejší a ostatní ...</vt:lpstr>
      <vt:lpstr>Pokyny pro vyplnění</vt:lpstr>
      <vt:lpstr>'PROINK4 - Oprava chodníku...'!Názvy_tisku</vt:lpstr>
      <vt:lpstr>'Rekapitulace stavby'!Názvy_tisku</vt:lpstr>
      <vt:lpstr>'SO 02 - Veřejné osvětlení'!Názvy_tisku</vt:lpstr>
      <vt:lpstr>'VON - Vedlejší a ostatní ...'!Názvy_tisku</vt:lpstr>
      <vt:lpstr>'Pokyny pro vyplnění'!Oblast_tisku</vt:lpstr>
      <vt:lpstr>'PROINK4 - Oprava chodníku...'!Oblast_tisku</vt:lpstr>
      <vt:lpstr>'Rekapitulace stavby'!Oblast_tisku</vt:lpstr>
      <vt:lpstr>'SO 02 -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2023-04-25T11:40:51Z</dcterms:created>
  <dcterms:modified xsi:type="dcterms:W3CDTF">2023-04-25T11:44:43Z</dcterms:modified>
</cp:coreProperties>
</file>